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Desktop\Study Abroad 2019\JIST\Paper02_MapleSyrup\"/>
    </mc:Choice>
  </mc:AlternateContent>
  <xr:revisionPtr revIDLastSave="0" documentId="13_ncr:1_{5AB110B5-585E-4EEE-859B-69BBE7AF0B0D}" xr6:coauthVersionLast="41" xr6:coauthVersionMax="41" xr10:uidLastSave="{00000000-0000-0000-0000-000000000000}"/>
  <bookViews>
    <workbookView xWindow="-108" yWindow="-108" windowWidth="23256" windowHeight="12576" xr2:uid="{5595880F-C9A6-45B8-86DD-F687CC9DF7E4}"/>
  </bookViews>
  <sheets>
    <sheet name="Calcul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12" i="1" l="1"/>
  <c r="AD43" i="1"/>
  <c r="AD53" i="1"/>
  <c r="AD60" i="1"/>
  <c r="AD61" i="1"/>
  <c r="AD62" i="1"/>
  <c r="AD63" i="1"/>
  <c r="AD59" i="1"/>
  <c r="AD58" i="1"/>
  <c r="AD57" i="1"/>
  <c r="AD56" i="1"/>
  <c r="AD55" i="1"/>
  <c r="AD54" i="1"/>
  <c r="AD52" i="1"/>
  <c r="AD51" i="1"/>
  <c r="AD50" i="1"/>
  <c r="AD49" i="1"/>
  <c r="AD48" i="1"/>
  <c r="AD47" i="1"/>
  <c r="AD46" i="1"/>
  <c r="AD45" i="1"/>
  <c r="AD44" i="1"/>
  <c r="AD25" i="1"/>
  <c r="AD26" i="1"/>
  <c r="AD27" i="1"/>
  <c r="AD28" i="1"/>
  <c r="AD24" i="1"/>
  <c r="AD18" i="1"/>
  <c r="AD14" i="1"/>
  <c r="AD15" i="1"/>
  <c r="AD16" i="1"/>
  <c r="AD17" i="1"/>
  <c r="AD19" i="1"/>
  <c r="AD20" i="1"/>
  <c r="AD21" i="1"/>
  <c r="AD22" i="1"/>
  <c r="AD23" i="1"/>
  <c r="AD13" i="1"/>
  <c r="AD12" i="1"/>
  <c r="AD11" i="1"/>
  <c r="AD10" i="1"/>
  <c r="AD8" i="1"/>
  <c r="Y25" i="1" l="1"/>
  <c r="O62" i="1"/>
  <c r="O63" i="1"/>
  <c r="S63" i="1" s="1"/>
  <c r="Y63" i="1" s="1"/>
  <c r="O64" i="1"/>
  <c r="O65" i="1"/>
  <c r="O66" i="1"/>
  <c r="O67" i="1"/>
  <c r="O68" i="1"/>
  <c r="O69" i="1"/>
  <c r="O70" i="1"/>
  <c r="S70" i="1" s="1"/>
  <c r="Y70" i="1" s="1"/>
  <c r="AL57" i="1" s="1"/>
  <c r="AP57" i="1" s="1"/>
  <c r="O71" i="1"/>
  <c r="O72" i="1"/>
  <c r="O61" i="1"/>
  <c r="O44" i="1"/>
  <c r="O45" i="1"/>
  <c r="S45" i="1" s="1"/>
  <c r="Y45" i="1" s="1"/>
  <c r="O46" i="1"/>
  <c r="O47" i="1"/>
  <c r="O48" i="1"/>
  <c r="O49" i="1"/>
  <c r="S49" i="1" s="1"/>
  <c r="Y49" i="1" s="1"/>
  <c r="O50" i="1"/>
  <c r="O51" i="1"/>
  <c r="O52" i="1"/>
  <c r="O53" i="1"/>
  <c r="S53" i="1" s="1"/>
  <c r="Y53" i="1" s="1"/>
  <c r="O54" i="1"/>
  <c r="S54" i="1" s="1"/>
  <c r="Y54" i="1" s="1"/>
  <c r="O55" i="1"/>
  <c r="O56" i="1"/>
  <c r="O57" i="1"/>
  <c r="S57" i="1" s="1"/>
  <c r="Y57" i="1" s="1"/>
  <c r="O58" i="1"/>
  <c r="O59" i="1"/>
  <c r="O60" i="1"/>
  <c r="S60" i="1" s="1"/>
  <c r="Y60" i="1" s="1"/>
  <c r="O43" i="1"/>
  <c r="S43" i="1" s="1"/>
  <c r="Y43" i="1" s="1"/>
  <c r="S72" i="1"/>
  <c r="Y72" i="1" s="1"/>
  <c r="S69" i="1"/>
  <c r="Y69" i="1" s="1"/>
  <c r="S68" i="1"/>
  <c r="Y68" i="1" s="1"/>
  <c r="AL54" i="1" s="1"/>
  <c r="AP54" i="1" s="1"/>
  <c r="S65" i="1"/>
  <c r="Y65" i="1" s="1"/>
  <c r="AL52" i="1" s="1"/>
  <c r="AP52" i="1" s="1"/>
  <c r="S64" i="1"/>
  <c r="Y64" i="1" s="1"/>
  <c r="S61" i="1"/>
  <c r="Y61" i="1" s="1"/>
  <c r="S58" i="1"/>
  <c r="Y58" i="1" s="1"/>
  <c r="S56" i="1"/>
  <c r="Y56" i="1" s="1"/>
  <c r="S52" i="1"/>
  <c r="Y52" i="1" s="1"/>
  <c r="S50" i="1"/>
  <c r="Y50" i="1" s="1"/>
  <c r="S48" i="1"/>
  <c r="Y48" i="1" s="1"/>
  <c r="S44" i="1"/>
  <c r="Y44" i="1" s="1"/>
  <c r="O9" i="1"/>
  <c r="S9" i="1" s="1"/>
  <c r="O10" i="1"/>
  <c r="S10" i="1" s="1"/>
  <c r="O11" i="1"/>
  <c r="O12" i="1"/>
  <c r="O13" i="1"/>
  <c r="O14" i="1"/>
  <c r="O15" i="1"/>
  <c r="S15" i="1" s="1"/>
  <c r="O16" i="1"/>
  <c r="O17" i="1"/>
  <c r="S17" i="1" s="1"/>
  <c r="O18" i="1"/>
  <c r="S18" i="1" s="1"/>
  <c r="O19" i="1"/>
  <c r="O20" i="1"/>
  <c r="O21" i="1"/>
  <c r="O22" i="1"/>
  <c r="O23" i="1"/>
  <c r="O24" i="1"/>
  <c r="S24" i="1" s="1"/>
  <c r="O25" i="1"/>
  <c r="S25" i="1" s="1"/>
  <c r="O8" i="1"/>
  <c r="S8" i="1" s="1"/>
  <c r="O27" i="1"/>
  <c r="O28" i="1"/>
  <c r="S28" i="1" s="1"/>
  <c r="O29" i="1"/>
  <c r="O30" i="1"/>
  <c r="S30" i="1" s="1"/>
  <c r="O31" i="1"/>
  <c r="O32" i="1"/>
  <c r="S32" i="1" s="1"/>
  <c r="O33" i="1"/>
  <c r="O34" i="1"/>
  <c r="S34" i="1" s="1"/>
  <c r="O35" i="1"/>
  <c r="O36" i="1"/>
  <c r="S36" i="1" s="1"/>
  <c r="O37" i="1"/>
  <c r="O26" i="1"/>
  <c r="S20" i="1"/>
  <c r="S71" i="1"/>
  <c r="Y71" i="1" s="1"/>
  <c r="S67" i="1"/>
  <c r="S66" i="1"/>
  <c r="Y66" i="1" s="1"/>
  <c r="AL53" i="1" s="1"/>
  <c r="AP53" i="1" s="1"/>
  <c r="S62" i="1"/>
  <c r="Y62" i="1" s="1"/>
  <c r="S59" i="1"/>
  <c r="S55" i="1"/>
  <c r="Y55" i="1" s="1"/>
  <c r="S51" i="1"/>
  <c r="S47" i="1"/>
  <c r="Y47" i="1" s="1"/>
  <c r="S46" i="1"/>
  <c r="Y46" i="1" s="1"/>
  <c r="S37" i="1"/>
  <c r="S35" i="1"/>
  <c r="S33" i="1"/>
  <c r="S31" i="1"/>
  <c r="S29" i="1"/>
  <c r="S27" i="1"/>
  <c r="S26" i="1"/>
  <c r="S23" i="1"/>
  <c r="S22" i="1"/>
  <c r="S21" i="1"/>
  <c r="S19" i="1"/>
  <c r="S16" i="1"/>
  <c r="S14" i="1"/>
  <c r="S13" i="1"/>
  <c r="S12" i="1"/>
  <c r="S11" i="1"/>
  <c r="AL63" i="1"/>
  <c r="AP63" i="1" s="1"/>
  <c r="AL62" i="1"/>
  <c r="AP62" i="1" s="1"/>
  <c r="AL61" i="1"/>
  <c r="AP61" i="1" s="1"/>
  <c r="AL60" i="1"/>
  <c r="AP60" i="1" s="1"/>
  <c r="AL59" i="1"/>
  <c r="AP59" i="1" s="1"/>
  <c r="Y67" i="1"/>
  <c r="Y59" i="1"/>
  <c r="Y51" i="1"/>
  <c r="AL58" i="1" l="1"/>
  <c r="AP58" i="1" s="1"/>
  <c r="AL50" i="1"/>
  <c r="AP50" i="1" s="1"/>
  <c r="AL55" i="1"/>
  <c r="AP55" i="1" s="1"/>
  <c r="AL43" i="1"/>
  <c r="AP43" i="1" s="1"/>
  <c r="AL49" i="1"/>
  <c r="AP49" i="1" s="1"/>
  <c r="AL48" i="1"/>
  <c r="AP48" i="1" s="1"/>
  <c r="AL44" i="1"/>
  <c r="AP44" i="1" s="1"/>
  <c r="AL46" i="1"/>
  <c r="AP46" i="1" s="1"/>
  <c r="AL45" i="1"/>
  <c r="AP45" i="1" s="1"/>
  <c r="AL51" i="1"/>
  <c r="AP51" i="1" s="1"/>
  <c r="AL47" i="1"/>
  <c r="AP47" i="1" s="1"/>
  <c r="AL56" i="1"/>
  <c r="AP56" i="1" s="1"/>
  <c r="AL24" i="1"/>
  <c r="AL25" i="1"/>
  <c r="AL26" i="1"/>
  <c r="AL27" i="1"/>
  <c r="AL28" i="1"/>
  <c r="Z4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6" i="1"/>
  <c r="Y27" i="1"/>
  <c r="Y28" i="1"/>
  <c r="Y29" i="1"/>
  <c r="Y30" i="1"/>
  <c r="Y31" i="1"/>
  <c r="Y32" i="1"/>
  <c r="Y33" i="1"/>
  <c r="Y34" i="1"/>
  <c r="Y35" i="1"/>
  <c r="Y36" i="1"/>
  <c r="Y37" i="1"/>
  <c r="Y8" i="1"/>
  <c r="AS43" i="1" l="1"/>
  <c r="AD9" i="1"/>
  <c r="AL9" i="1" s="1"/>
  <c r="AP9" i="1" s="1"/>
  <c r="AL16" i="1"/>
  <c r="AP16" i="1" s="1"/>
  <c r="AP28" i="1"/>
  <c r="AP27" i="1"/>
  <c r="AP26" i="1"/>
  <c r="AP25" i="1"/>
  <c r="AP24" i="1"/>
  <c r="AL19" i="1"/>
  <c r="AP19" i="1" s="1"/>
  <c r="AL10" i="1"/>
  <c r="AP10" i="1" s="1"/>
  <c r="AL13" i="1"/>
  <c r="AP13" i="1" s="1"/>
  <c r="AL15" i="1"/>
  <c r="AP15" i="1" s="1"/>
  <c r="AL21" i="1"/>
  <c r="AP21" i="1" s="1"/>
  <c r="AL18" i="1"/>
  <c r="AP18" i="1" s="1"/>
  <c r="AL22" i="1"/>
  <c r="AP22" i="1" s="1"/>
  <c r="AL12" i="1"/>
  <c r="AP12" i="1" s="1"/>
  <c r="AL8" i="1"/>
  <c r="AP8" i="1" s="1"/>
  <c r="AL17" i="1"/>
  <c r="AP17" i="1" s="1"/>
  <c r="AL11" i="1"/>
  <c r="AP11" i="1" s="1"/>
  <c r="AL20" i="1"/>
  <c r="AP20" i="1" s="1"/>
  <c r="AL14" i="1"/>
  <c r="AP14" i="1" s="1"/>
  <c r="AL23" i="1"/>
  <c r="AP23" i="1" s="1"/>
  <c r="AS8" i="1" l="1"/>
  <c r="AW8" i="1" s="1"/>
</calcChain>
</file>

<file path=xl/sharedStrings.xml><?xml version="1.0" encoding="utf-8"?>
<sst xmlns="http://schemas.openxmlformats.org/spreadsheetml/2006/main" count="323" uniqueCount="67">
  <si>
    <t>19-20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</si>
  <si>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</si>
  <si>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</si>
  <si>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</si>
  <si>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</si>
  <si>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</si>
  <si>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</si>
  <si>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</si>
  <si>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</si>
  <si>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</si>
  <si>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</si>
  <si>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71-75</t>
  </si>
  <si>
    <t>76 and up</t>
  </si>
  <si>
    <t>Moderately Active</t>
  </si>
  <si>
    <t>Age</t>
  </si>
  <si>
    <t>(assume equally divided calories b/w 3 meals)</t>
  </si>
  <si>
    <t>Calories of 1 serving of Aunt Jemima Original Mix Pancake</t>
  </si>
  <si>
    <t>0 to 4</t>
  </si>
  <si>
    <t>5 to 9</t>
  </si>
  <si>
    <t>10 to 14</t>
  </si>
  <si>
    <t>15 to 19</t>
  </si>
  <si>
    <t>20 to 24</t>
  </si>
  <si>
    <t>25 to 29</t>
  </si>
  <si>
    <t>90 to 94</t>
  </si>
  <si>
    <t>30 to 34</t>
  </si>
  <si>
    <t>40 to 44</t>
  </si>
  <si>
    <t>50 to 54</t>
  </si>
  <si>
    <t>60 to 64</t>
  </si>
  <si>
    <t>70 to 74</t>
  </si>
  <si>
    <t>80 to 84</t>
  </si>
  <si>
    <t>100+</t>
  </si>
  <si>
    <t>35 to 39</t>
  </si>
  <si>
    <t>45 to 49</t>
  </si>
  <si>
    <t>55 to 59</t>
  </si>
  <si>
    <t>65 to 69</t>
  </si>
  <si>
    <t>75 to 79</t>
  </si>
  <si>
    <t>85 to 89</t>
  </si>
  <si>
    <t>95 to 99</t>
  </si>
  <si>
    <t>Total amount of Maple Syrup Needed to feed all of Canada for 1 year (L)</t>
  </si>
  <si>
    <t>https://health.gov/dietaryguidelines/2015/guidelines/appendix-2/</t>
  </si>
  <si>
    <t>Calories Needed for Breakfast (M)</t>
  </si>
  <si>
    <t>Calories Needed for Breakfast (F)</t>
  </si>
  <si>
    <t>Canada Population estimates 2017 (M)</t>
  </si>
  <si>
    <t>Canada Population estimates 2017 (F)</t>
  </si>
  <si>
    <t>https://www150.statcan.gc.ca/t1/tbl1/en/tv.action?pid=1710000501&amp;pickMembers%5B0%5D=1.1&amp;pickMembers%5B1%5D=2.1</t>
  </si>
  <si>
    <t>Total amount of Maple Syrup Needed to feed Males in Canada for 1 day (L)</t>
  </si>
  <si>
    <t>Total amount of Maple Syrup Needed to feed Females of Canada for 1 day (L)</t>
  </si>
  <si>
    <t>Canadian Calorie Needs (M)</t>
  </si>
  <si>
    <t>Canadian Calorie Needs (F)</t>
  </si>
  <si>
    <t>https://www150.statcan.gc.ca/n1/en/pub/82-003-x/2011001/article/11396-eng.pdf?st=Rf8Bb0_3</t>
  </si>
  <si>
    <t>https://www150.statcan.gc.ca/n1/en/pub/82-003-x/2011001/article/11397-eng.pdf?st=CzPBthnx</t>
  </si>
  <si>
    <t>https://health.gov/dietaryguidelines/2015/guidelines/appendix-2/#footnote-2</t>
  </si>
  <si>
    <t>kcals of 1 serving of Maple Syrup</t>
  </si>
  <si>
    <t>Total kcals of 1 serving of Maple Syrup + Pancakes</t>
  </si>
  <si>
    <t>Servings of breakfast that the age group should eat (M)</t>
  </si>
  <si>
    <t>Servings of breakfast that the age group should eat (rearranged) (M)</t>
  </si>
  <si>
    <t>Total Servings of Maple Syrup per age group (M)</t>
  </si>
  <si>
    <t>Total Servings of breakfast per age group (M)</t>
  </si>
  <si>
    <t>Servings of breakfast that the age group should eat (F)</t>
  </si>
  <si>
    <t>Servings of breakfast that the age group should eat (rearranged) (F)</t>
  </si>
  <si>
    <t>Total Servings of breakfast per age group (F)</t>
  </si>
  <si>
    <t>Total Servings of Maple Syrup per age group (F)</t>
  </si>
  <si>
    <t>Amount of</t>
  </si>
  <si>
    <t>Syrup (L)</t>
  </si>
  <si>
    <t>Sedentary</t>
  </si>
  <si>
    <t>Estimated Calorie Needs (M)</t>
  </si>
  <si>
    <t>Estimated Calorie Needs 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</si>
</sst>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22222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3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16" fontId="0" fillId="0" borderId="0" xfId="0" applyNumberForma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0" fillId="0" borderId="0" xfId="1" applyNumberFormat="1" applyFont="1"/>
    <xf numFmtId="0" fontId="6" fillId="0" borderId="0" xfId="2"/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0" fillId="0" borderId="0" xfId="0" applyNumberFormat="1" applyAlignment="1">
      <alignment horizontal="left" vertical="top" wrapText="1"/>
    </xf>
    <xf numFmtId="165" fontId="0" fillId="0" borderId="0" xfId="0" applyNumberFormat="1"/>
    <xf numFmtId="4" fontId="0" fillId="0" borderId="0" xfId="0" applyNumberFormat="1"/>
    <xf numFmtId="0" fontId="2" fillId="0" borderId="0" xfId="0" applyFont="1" applyAlignment="1">
      <alignment wrapText="1"/>
    </xf>
    <xf numFmtId="166" fontId="0" fillId="0" borderId="0" xfId="0" applyNumberFormat="1"/>
    <xf numFmtId="11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0" fillId="0" borderId="4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7" fillId="0" borderId="3" xfId="0" applyNumberFormat="1" applyFont="1" applyBorder="1"/>
    <xf numFmtId="0" fontId="2" fillId="0" borderId="0" xfId="0" applyFont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150.statcan.gc.ca/t1/tbl1/en/tv.action?pid=1710000501&amp;pickMembers%5B0%5D=1.1&amp;pickMembers%5B1%5D=2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44A6E-0B4A-4A54-B850-75BBC1A8036A}">
  <dimension ref="H2:AX72"/>
  <sheetViews>
    <sheetView tabSelected="1" topLeftCell="AF1" zoomScaleNormal="100" workbookViewId="0">
      <selection activeCell="AW11" sqref="AW11"/>
    </sheetView>
  </sheetViews>
  <sheetFormatPr defaultRowHeight="14.4" x14ac:dyDescent="0.3"/>
  <cols>
    <col min="8" max="8" width="14.21875" customWidth="1"/>
    <col min="9" max="9" width="11" customWidth="1"/>
    <col min="11" max="11" width="16.44140625" customWidth="1"/>
    <col min="22" max="24" width="8.88671875" customWidth="1"/>
    <col min="25" max="25" width="9.5546875" bestFit="1" customWidth="1"/>
    <col min="29" max="29" width="7.6640625" bestFit="1" customWidth="1"/>
    <col min="30" max="30" width="12.6640625" customWidth="1"/>
    <col min="33" max="33" width="10.77734375" customWidth="1"/>
    <col min="35" max="35" width="12" customWidth="1"/>
    <col min="36" max="36" width="11" customWidth="1"/>
    <col min="38" max="38" width="13.21875" customWidth="1"/>
    <col min="40" max="40" width="10.77734375" customWidth="1"/>
    <col min="42" max="42" width="11.88671875" bestFit="1" customWidth="1"/>
    <col min="43" max="43" width="10.109375" bestFit="1" customWidth="1"/>
    <col min="45" max="45" width="14.88671875" bestFit="1" customWidth="1"/>
    <col min="46" max="46" width="10.109375" customWidth="1"/>
    <col min="49" max="49" width="14.77734375" customWidth="1"/>
  </cols>
  <sheetData>
    <row r="2" spans="8:50" x14ac:dyDescent="0.3">
      <c r="H2" t="s">
        <v>39</v>
      </c>
      <c r="M2" t="s">
        <v>49</v>
      </c>
      <c r="T2" s="2" t="s">
        <v>16</v>
      </c>
      <c r="Z2">
        <v>250</v>
      </c>
    </row>
    <row r="3" spans="8:50" x14ac:dyDescent="0.3">
      <c r="M3" t="s">
        <v>50</v>
      </c>
      <c r="T3" s="2" t="s">
        <v>52</v>
      </c>
      <c r="Z3">
        <v>220</v>
      </c>
    </row>
    <row r="4" spans="8:50" x14ac:dyDescent="0.3">
      <c r="M4" t="s">
        <v>51</v>
      </c>
      <c r="T4" s="2" t="s">
        <v>53</v>
      </c>
      <c r="Z4">
        <f>Z3+Z2</f>
        <v>470</v>
      </c>
    </row>
    <row r="5" spans="8:50" x14ac:dyDescent="0.3">
      <c r="AH5" s="8" t="s">
        <v>44</v>
      </c>
    </row>
    <row r="6" spans="8:50" ht="47.4" customHeight="1" x14ac:dyDescent="0.3">
      <c r="I6" s="24" t="s">
        <v>65</v>
      </c>
      <c r="J6" s="24"/>
      <c r="K6" s="24"/>
      <c r="N6" s="24" t="s">
        <v>47</v>
      </c>
      <c r="O6" s="24"/>
      <c r="P6" s="6"/>
      <c r="R6" s="24" t="s">
        <v>40</v>
      </c>
      <c r="S6" s="24"/>
      <c r="T6" s="6"/>
      <c r="U6" s="6"/>
      <c r="X6" s="24" t="s">
        <v>54</v>
      </c>
      <c r="Y6" s="24"/>
      <c r="Z6" s="24"/>
      <c r="AC6" s="24" t="s">
        <v>55</v>
      </c>
      <c r="AD6" s="24"/>
      <c r="AE6" s="24"/>
      <c r="AH6" s="24" t="s">
        <v>42</v>
      </c>
      <c r="AI6" s="24"/>
      <c r="AK6" s="24" t="s">
        <v>57</v>
      </c>
      <c r="AL6" s="24"/>
      <c r="AO6" s="24" t="s">
        <v>56</v>
      </c>
      <c r="AP6" s="24"/>
      <c r="AR6" s="24" t="s">
        <v>45</v>
      </c>
      <c r="AS6" s="24"/>
      <c r="AT6" s="24"/>
      <c r="AV6" s="24" t="s">
        <v>38</v>
      </c>
      <c r="AW6" s="24"/>
      <c r="AX6" s="24"/>
    </row>
    <row r="7" spans="8:50" x14ac:dyDescent="0.3">
      <c r="H7" s="2"/>
      <c r="I7" s="15" t="s">
        <v>14</v>
      </c>
      <c r="J7" t="s">
        <v>64</v>
      </c>
      <c r="K7" s="3" t="s">
        <v>13</v>
      </c>
      <c r="N7" s="2" t="s">
        <v>14</v>
      </c>
      <c r="R7" s="2" t="s">
        <v>14</v>
      </c>
      <c r="S7" t="s">
        <v>15</v>
      </c>
      <c r="X7" s="2" t="s">
        <v>14</v>
      </c>
      <c r="AC7" s="2" t="s">
        <v>14</v>
      </c>
      <c r="AH7" s="2" t="s">
        <v>14</v>
      </c>
      <c r="AK7" s="2" t="s">
        <v>14</v>
      </c>
      <c r="AO7" s="2" t="s">
        <v>14</v>
      </c>
    </row>
    <row r="8" spans="8:50" x14ac:dyDescent="0.3">
      <c r="I8" s="9">
        <v>2</v>
      </c>
      <c r="J8" s="12">
        <v>1000</v>
      </c>
      <c r="K8" s="12">
        <v>1000</v>
      </c>
      <c r="L8" s="12"/>
      <c r="N8" s="9">
        <v>2</v>
      </c>
      <c r="O8">
        <f>0.29*K8+0.71*J8</f>
        <v>1000</v>
      </c>
      <c r="R8" s="9">
        <v>2</v>
      </c>
      <c r="S8" s="16">
        <f>O8/3</f>
        <v>333.33333333333331</v>
      </c>
      <c r="X8" s="9">
        <v>2</v>
      </c>
      <c r="Y8" s="13">
        <f>S8/$Z$4</f>
        <v>0.70921985815602828</v>
      </c>
      <c r="AC8" t="s">
        <v>17</v>
      </c>
      <c r="AD8" s="13">
        <f>(SUM(Y8:Y10)+0.61)/4</f>
        <v>0.7507269503546099</v>
      </c>
      <c r="AH8" t="s">
        <v>17</v>
      </c>
      <c r="AI8" s="1">
        <v>995569</v>
      </c>
      <c r="AK8" t="s">
        <v>17</v>
      </c>
      <c r="AL8" s="14">
        <f>AI8*AD8</f>
        <v>747400.47923758859</v>
      </c>
      <c r="AO8" t="s">
        <v>17</v>
      </c>
      <c r="AP8" s="14">
        <f>AL8*$Z$3/$Z$4</f>
        <v>349847.03283461591</v>
      </c>
      <c r="AS8" s="7">
        <f>SUM(AP8:AP28)*60/1000</f>
        <v>776901.08318396553</v>
      </c>
      <c r="AW8" s="14">
        <f>(AS8+AS43)*365</f>
        <v>511290814.55373037</v>
      </c>
    </row>
    <row r="9" spans="8:50" x14ac:dyDescent="0.3">
      <c r="I9" s="9">
        <v>3</v>
      </c>
      <c r="J9" s="12">
        <v>1000</v>
      </c>
      <c r="K9" s="12">
        <v>1400</v>
      </c>
      <c r="L9" s="12"/>
      <c r="N9" s="9">
        <v>3</v>
      </c>
      <c r="O9">
        <f t="shared" ref="O9:O25" si="0">0.29*K9+0.71*J9</f>
        <v>1116</v>
      </c>
      <c r="R9" s="9">
        <v>3</v>
      </c>
      <c r="S9" s="16">
        <f t="shared" ref="S9:S37" si="1">O9/3</f>
        <v>372</v>
      </c>
      <c r="X9" s="9">
        <v>3</v>
      </c>
      <c r="Y9" s="13">
        <f t="shared" ref="Y9:Y37" si="2">S9/$Z$4</f>
        <v>0.79148936170212769</v>
      </c>
      <c r="AC9" s="4" t="s">
        <v>18</v>
      </c>
      <c r="AD9" s="13">
        <f>AVERAGE(Y11:Y15)</f>
        <v>1.0340425531914892</v>
      </c>
      <c r="AH9" s="4" t="s">
        <v>18</v>
      </c>
      <c r="AI9" s="1">
        <v>1029781</v>
      </c>
      <c r="AK9" s="4" t="s">
        <v>18</v>
      </c>
      <c r="AL9" s="14">
        <f t="shared" ref="AL9:AL28" si="3">AI9*AD9</f>
        <v>1064837.3744680849</v>
      </c>
      <c r="AO9" s="4" t="s">
        <v>18</v>
      </c>
      <c r="AP9" s="14">
        <f t="shared" ref="AP9:AP28" si="4">AL9*$Z$3/$Z$4</f>
        <v>498434.51570846525</v>
      </c>
      <c r="AW9" s="17">
        <v>511290814.55373037</v>
      </c>
    </row>
    <row r="10" spans="8:50" ht="15" customHeight="1" x14ac:dyDescent="0.3">
      <c r="I10" s="9">
        <v>4</v>
      </c>
      <c r="J10" s="12">
        <v>1200</v>
      </c>
      <c r="K10" s="12">
        <v>1400</v>
      </c>
      <c r="L10" s="12"/>
      <c r="N10" s="9">
        <v>4</v>
      </c>
      <c r="O10">
        <f t="shared" si="0"/>
        <v>1258</v>
      </c>
      <c r="R10" s="9">
        <v>4</v>
      </c>
      <c r="S10" s="16">
        <f t="shared" si="1"/>
        <v>419.33333333333331</v>
      </c>
      <c r="X10" s="9">
        <v>4</v>
      </c>
      <c r="Y10" s="13">
        <f t="shared" si="2"/>
        <v>0.89219858156028364</v>
      </c>
      <c r="AC10" t="s">
        <v>19</v>
      </c>
      <c r="AD10" s="13">
        <f>AVERAGE(Y16:Y20)</f>
        <v>1.3625531914893618</v>
      </c>
      <c r="AH10" t="s">
        <v>19</v>
      </c>
      <c r="AI10" s="1">
        <v>992142</v>
      </c>
      <c r="AK10" t="s">
        <v>19</v>
      </c>
      <c r="AL10" s="14">
        <f t="shared" si="3"/>
        <v>1351846.2485106385</v>
      </c>
      <c r="AO10" t="s">
        <v>19</v>
      </c>
      <c r="AP10" s="21">
        <f t="shared" si="4"/>
        <v>632779.09504753293</v>
      </c>
      <c r="AQ10" s="18" t="s">
        <v>62</v>
      </c>
    </row>
    <row r="11" spans="8:50" x14ac:dyDescent="0.3">
      <c r="I11" s="9">
        <v>5</v>
      </c>
      <c r="J11" s="12">
        <v>1200</v>
      </c>
      <c r="K11" s="12">
        <v>1400</v>
      </c>
      <c r="L11" s="12"/>
      <c r="N11" s="9">
        <v>5</v>
      </c>
      <c r="O11">
        <f t="shared" si="0"/>
        <v>1258</v>
      </c>
      <c r="R11" s="9">
        <v>5</v>
      </c>
      <c r="S11" s="16">
        <f t="shared" si="1"/>
        <v>419.33333333333331</v>
      </c>
      <c r="X11" s="9">
        <v>5</v>
      </c>
      <c r="Y11" s="13">
        <f t="shared" si="2"/>
        <v>0.89219858156028364</v>
      </c>
      <c r="AC11" t="s">
        <v>20</v>
      </c>
      <c r="AD11" s="13">
        <f>(SUM(Y21:Y24)+1.885)/5</f>
        <v>1.7761489361702125</v>
      </c>
      <c r="AH11" t="s">
        <v>20</v>
      </c>
      <c r="AI11" s="1">
        <v>1076227</v>
      </c>
      <c r="AK11" t="s">
        <v>20</v>
      </c>
      <c r="AL11" s="14">
        <f>AI11*AD11</f>
        <v>1911539.4411276593</v>
      </c>
      <c r="AO11" t="s">
        <v>20</v>
      </c>
      <c r="AP11" s="22">
        <f t="shared" si="4"/>
        <v>894763.14265550009</v>
      </c>
      <c r="AQ11" s="19" t="s">
        <v>63</v>
      </c>
      <c r="AW11" s="17"/>
    </row>
    <row r="12" spans="8:50" x14ac:dyDescent="0.3">
      <c r="I12" s="9">
        <v>6</v>
      </c>
      <c r="J12" s="12">
        <v>1400</v>
      </c>
      <c r="K12" s="12">
        <v>1600</v>
      </c>
      <c r="L12" s="12"/>
      <c r="N12" s="9">
        <v>6</v>
      </c>
      <c r="O12">
        <f t="shared" si="0"/>
        <v>1458</v>
      </c>
      <c r="R12" s="9">
        <v>6</v>
      </c>
      <c r="S12" s="16">
        <f t="shared" si="1"/>
        <v>486</v>
      </c>
      <c r="X12" s="9">
        <v>6</v>
      </c>
      <c r="Y12" s="13">
        <f t="shared" si="2"/>
        <v>1.0340425531914894</v>
      </c>
      <c r="AC12" t="s">
        <v>21</v>
      </c>
      <c r="AD12" s="13">
        <f>(Y25+4*Y26)/5</f>
        <v>1.7775319148936171</v>
      </c>
      <c r="AH12" t="s">
        <v>21</v>
      </c>
      <c r="AI12" s="1">
        <v>1250439</v>
      </c>
      <c r="AK12" t="s">
        <v>21</v>
      </c>
      <c r="AL12" s="17">
        <f t="shared" si="3"/>
        <v>2222695.2301276596</v>
      </c>
      <c r="AO12" t="s">
        <v>21</v>
      </c>
      <c r="AP12" s="20">
        <f t="shared" si="4"/>
        <v>1040410.5332512449</v>
      </c>
      <c r="AQ12" s="23">
        <f>AP12*0.06</f>
        <v>62424.631995074691</v>
      </c>
    </row>
    <row r="13" spans="8:50" x14ac:dyDescent="0.3">
      <c r="I13" s="9">
        <v>7</v>
      </c>
      <c r="J13" s="12">
        <v>1400</v>
      </c>
      <c r="K13" s="12">
        <v>1600</v>
      </c>
      <c r="L13" s="12"/>
      <c r="N13" s="9">
        <v>7</v>
      </c>
      <c r="O13">
        <f t="shared" si="0"/>
        <v>1458</v>
      </c>
      <c r="R13" s="9">
        <v>7</v>
      </c>
      <c r="S13" s="16">
        <f t="shared" si="1"/>
        <v>486</v>
      </c>
      <c r="X13" s="9">
        <v>7</v>
      </c>
      <c r="Y13" s="13">
        <f t="shared" si="2"/>
        <v>1.0340425531914894</v>
      </c>
      <c r="AC13" t="s">
        <v>22</v>
      </c>
      <c r="AD13" s="13">
        <f>(Y26+4*Y27)/5</f>
        <v>1.7312340425531914</v>
      </c>
      <c r="AH13" t="s">
        <v>22</v>
      </c>
      <c r="AI13" s="1">
        <v>1289864</v>
      </c>
      <c r="AK13" t="s">
        <v>22</v>
      </c>
      <c r="AL13" s="14">
        <f t="shared" si="3"/>
        <v>2233056.4670638298</v>
      </c>
      <c r="AO13" t="s">
        <v>22</v>
      </c>
      <c r="AP13" s="14">
        <f t="shared" si="4"/>
        <v>1045260.4739447715</v>
      </c>
    </row>
    <row r="14" spans="8:50" x14ac:dyDescent="0.3">
      <c r="I14" s="9">
        <v>8</v>
      </c>
      <c r="J14" s="12">
        <v>1400</v>
      </c>
      <c r="K14" s="12">
        <v>1600</v>
      </c>
      <c r="L14" s="12"/>
      <c r="N14" s="9">
        <v>8</v>
      </c>
      <c r="O14">
        <f t="shared" si="0"/>
        <v>1458</v>
      </c>
      <c r="R14" s="9">
        <v>8</v>
      </c>
      <c r="S14" s="16">
        <f t="shared" si="1"/>
        <v>486</v>
      </c>
      <c r="X14" s="9">
        <v>8</v>
      </c>
      <c r="Y14" s="13">
        <f t="shared" si="2"/>
        <v>1.0340425531914894</v>
      </c>
      <c r="AC14" t="s">
        <v>24</v>
      </c>
      <c r="AD14" s="13">
        <f t="shared" ref="AD14:AD23" si="5">(Y27+4*Y28)/5</f>
        <v>1.7263829787234042</v>
      </c>
      <c r="AH14" t="s">
        <v>24</v>
      </c>
      <c r="AI14" s="1">
        <v>1265936</v>
      </c>
      <c r="AK14" t="s">
        <v>24</v>
      </c>
      <c r="AL14" s="14">
        <f t="shared" si="3"/>
        <v>2185490.3625531914</v>
      </c>
      <c r="AO14" t="s">
        <v>24</v>
      </c>
      <c r="AP14" s="14">
        <f t="shared" si="4"/>
        <v>1022995.4888546853</v>
      </c>
    </row>
    <row r="15" spans="8:50" ht="13.8" customHeight="1" x14ac:dyDescent="0.3">
      <c r="I15" s="9">
        <v>9</v>
      </c>
      <c r="J15" s="12">
        <v>1600</v>
      </c>
      <c r="K15" s="12">
        <v>1800</v>
      </c>
      <c r="L15" s="12"/>
      <c r="N15" s="9">
        <v>9</v>
      </c>
      <c r="O15">
        <f t="shared" si="0"/>
        <v>1658</v>
      </c>
      <c r="R15" s="9">
        <v>9</v>
      </c>
      <c r="S15" s="16">
        <f t="shared" si="1"/>
        <v>552.66666666666663</v>
      </c>
      <c r="X15" s="9">
        <v>9</v>
      </c>
      <c r="Y15" s="13">
        <f t="shared" si="2"/>
        <v>1.1758865248226948</v>
      </c>
      <c r="AC15" t="s">
        <v>31</v>
      </c>
      <c r="AD15" s="13">
        <f t="shared" si="5"/>
        <v>1.7263829787234042</v>
      </c>
      <c r="AH15" t="s">
        <v>31</v>
      </c>
      <c r="AI15" s="1">
        <v>1217355</v>
      </c>
      <c r="AK15" t="s">
        <v>31</v>
      </c>
      <c r="AL15" s="14">
        <f t="shared" si="3"/>
        <v>2101620.9510638295</v>
      </c>
      <c r="AO15" t="s">
        <v>31</v>
      </c>
      <c r="AP15" s="14">
        <f t="shared" si="4"/>
        <v>983737.46645540954</v>
      </c>
    </row>
    <row r="16" spans="8:50" x14ac:dyDescent="0.3">
      <c r="I16" s="9">
        <v>10</v>
      </c>
      <c r="J16" s="12">
        <v>1600</v>
      </c>
      <c r="K16" s="12">
        <v>1800</v>
      </c>
      <c r="L16" s="12"/>
      <c r="N16" s="9">
        <v>10</v>
      </c>
      <c r="O16">
        <f t="shared" si="0"/>
        <v>1658</v>
      </c>
      <c r="R16" s="9">
        <v>10</v>
      </c>
      <c r="S16" s="16">
        <f t="shared" si="1"/>
        <v>552.66666666666663</v>
      </c>
      <c r="X16" s="9">
        <v>10</v>
      </c>
      <c r="Y16" s="13">
        <f t="shared" si="2"/>
        <v>1.1758865248226948</v>
      </c>
      <c r="AC16" t="s">
        <v>25</v>
      </c>
      <c r="AD16" s="13">
        <f t="shared" si="5"/>
        <v>1.6323120567375888</v>
      </c>
      <c r="AH16" t="s">
        <v>25</v>
      </c>
      <c r="AI16" s="1">
        <v>1163555</v>
      </c>
      <c r="AK16" t="s">
        <v>25</v>
      </c>
      <c r="AL16" s="14">
        <f t="shared" si="3"/>
        <v>1899284.8551773052</v>
      </c>
      <c r="AO16" t="s">
        <v>25</v>
      </c>
      <c r="AP16" s="14">
        <f t="shared" si="4"/>
        <v>889026.95348724921</v>
      </c>
    </row>
    <row r="17" spans="9:42" x14ac:dyDescent="0.3">
      <c r="I17" s="9">
        <v>11</v>
      </c>
      <c r="J17" s="12">
        <v>1800</v>
      </c>
      <c r="K17" s="12">
        <v>2000</v>
      </c>
      <c r="L17" s="12"/>
      <c r="N17" s="9">
        <v>11</v>
      </c>
      <c r="O17">
        <f t="shared" si="0"/>
        <v>1858</v>
      </c>
      <c r="R17" s="9">
        <v>11</v>
      </c>
      <c r="S17" s="16">
        <f t="shared" si="1"/>
        <v>619.33333333333337</v>
      </c>
      <c r="X17" s="9">
        <v>11</v>
      </c>
      <c r="Y17" s="13">
        <f t="shared" si="2"/>
        <v>1.3177304964539007</v>
      </c>
      <c r="AC17" t="s">
        <v>32</v>
      </c>
      <c r="AD17" s="13">
        <f t="shared" si="5"/>
        <v>1.5893900709219857</v>
      </c>
      <c r="AH17" t="s">
        <v>32</v>
      </c>
      <c r="AI17" s="1">
        <v>1202076</v>
      </c>
      <c r="AK17" t="s">
        <v>32</v>
      </c>
      <c r="AL17" s="14">
        <f t="shared" si="3"/>
        <v>1910567.6588936169</v>
      </c>
      <c r="AO17" t="s">
        <v>32</v>
      </c>
      <c r="AP17" s="14">
        <f t="shared" si="4"/>
        <v>894308.26586509729</v>
      </c>
    </row>
    <row r="18" spans="9:42" x14ac:dyDescent="0.3">
      <c r="I18" s="9">
        <v>12</v>
      </c>
      <c r="J18" s="12">
        <v>1800</v>
      </c>
      <c r="K18" s="12">
        <v>2200</v>
      </c>
      <c r="L18" s="12"/>
      <c r="N18" s="9">
        <v>12</v>
      </c>
      <c r="O18">
        <f t="shared" si="0"/>
        <v>1916</v>
      </c>
      <c r="R18" s="9">
        <v>12</v>
      </c>
      <c r="S18" s="16">
        <f t="shared" si="1"/>
        <v>638.66666666666663</v>
      </c>
      <c r="X18" s="9">
        <v>12</v>
      </c>
      <c r="Y18" s="13">
        <f t="shared" si="2"/>
        <v>1.3588652482269503</v>
      </c>
      <c r="AC18" t="s">
        <v>26</v>
      </c>
      <c r="AD18" s="13">
        <f>(Y31+4*Y32)/5</f>
        <v>1.5845390070921983</v>
      </c>
      <c r="AH18" t="s">
        <v>26</v>
      </c>
      <c r="AI18" s="1">
        <v>1330497</v>
      </c>
      <c r="AK18" t="s">
        <v>26</v>
      </c>
      <c r="AL18" s="14">
        <f t="shared" si="3"/>
        <v>2108224.3953191484</v>
      </c>
      <c r="AO18" t="s">
        <v>26</v>
      </c>
      <c r="AP18" s="14">
        <f t="shared" si="4"/>
        <v>986828.44036215451</v>
      </c>
    </row>
    <row r="19" spans="9:42" x14ac:dyDescent="0.3">
      <c r="I19" s="9">
        <v>13</v>
      </c>
      <c r="J19" s="12">
        <v>2000</v>
      </c>
      <c r="K19" s="12">
        <v>2200</v>
      </c>
      <c r="L19" s="12"/>
      <c r="N19" s="9">
        <v>13</v>
      </c>
      <c r="O19">
        <f t="shared" si="0"/>
        <v>2058</v>
      </c>
      <c r="R19" s="9">
        <v>13</v>
      </c>
      <c r="S19" s="16">
        <f t="shared" si="1"/>
        <v>686</v>
      </c>
      <c r="X19" s="9">
        <v>13</v>
      </c>
      <c r="Y19" s="13">
        <f t="shared" si="2"/>
        <v>1.4595744680851064</v>
      </c>
      <c r="AC19" t="s">
        <v>33</v>
      </c>
      <c r="AD19" s="13">
        <f t="shared" si="5"/>
        <v>1.5845390070921983</v>
      </c>
      <c r="AH19" t="s">
        <v>33</v>
      </c>
      <c r="AI19" s="1">
        <v>1339923</v>
      </c>
      <c r="AK19" t="s">
        <v>33</v>
      </c>
      <c r="AL19" s="14">
        <f t="shared" si="3"/>
        <v>2123160.2599999998</v>
      </c>
      <c r="AO19" t="s">
        <v>33</v>
      </c>
      <c r="AP19" s="14">
        <f t="shared" si="4"/>
        <v>993819.69617021258</v>
      </c>
    </row>
    <row r="20" spans="9:42" x14ac:dyDescent="0.3">
      <c r="I20" s="9">
        <v>14</v>
      </c>
      <c r="J20" s="12">
        <v>2000</v>
      </c>
      <c r="K20" s="12">
        <v>2400</v>
      </c>
      <c r="L20" s="12"/>
      <c r="N20" s="9">
        <v>14</v>
      </c>
      <c r="O20">
        <f t="shared" si="0"/>
        <v>2116</v>
      </c>
      <c r="R20" s="9">
        <v>14</v>
      </c>
      <c r="S20" s="16">
        <f>O20/3</f>
        <v>705.33333333333337</v>
      </c>
      <c r="X20" s="9">
        <v>14</v>
      </c>
      <c r="Y20" s="13">
        <f t="shared" si="2"/>
        <v>1.5007092198581562</v>
      </c>
      <c r="AC20" t="s">
        <v>27</v>
      </c>
      <c r="AD20" s="13">
        <f t="shared" si="5"/>
        <v>1.490468085106383</v>
      </c>
      <c r="AH20" t="s">
        <v>27</v>
      </c>
      <c r="AI20" s="1">
        <v>1172407</v>
      </c>
      <c r="AK20" t="s">
        <v>27</v>
      </c>
      <c r="AL20" s="14">
        <f t="shared" si="3"/>
        <v>1747435.2162553191</v>
      </c>
      <c r="AO20" t="s">
        <v>27</v>
      </c>
      <c r="AP20" s="14">
        <f t="shared" si="4"/>
        <v>817948.39909823448</v>
      </c>
    </row>
    <row r="21" spans="9:42" x14ac:dyDescent="0.3">
      <c r="I21" s="9">
        <v>15</v>
      </c>
      <c r="J21" s="12">
        <v>2200</v>
      </c>
      <c r="K21" s="12">
        <v>2600</v>
      </c>
      <c r="L21" s="12"/>
      <c r="N21" s="9">
        <v>15</v>
      </c>
      <c r="O21">
        <f t="shared" si="0"/>
        <v>2316</v>
      </c>
      <c r="R21" s="9">
        <v>15</v>
      </c>
      <c r="S21" s="16">
        <f t="shared" si="1"/>
        <v>772</v>
      </c>
      <c r="X21" s="9">
        <v>15</v>
      </c>
      <c r="Y21" s="13">
        <f t="shared" si="2"/>
        <v>1.6425531914893616</v>
      </c>
      <c r="AC21" t="s">
        <v>34</v>
      </c>
      <c r="AD21" s="13">
        <f t="shared" si="5"/>
        <v>1.4475460992907803</v>
      </c>
      <c r="AH21" t="s">
        <v>34</v>
      </c>
      <c r="AI21" s="1">
        <v>969797</v>
      </c>
      <c r="AK21" t="s">
        <v>34</v>
      </c>
      <c r="AL21" s="14">
        <f t="shared" si="3"/>
        <v>1403825.8644539008</v>
      </c>
      <c r="AO21" t="s">
        <v>34</v>
      </c>
      <c r="AP21" s="14">
        <f t="shared" si="4"/>
        <v>657109.9791060813</v>
      </c>
    </row>
    <row r="22" spans="9:42" x14ac:dyDescent="0.3">
      <c r="I22" s="9">
        <v>16</v>
      </c>
      <c r="J22" s="12">
        <v>2400</v>
      </c>
      <c r="K22" s="12">
        <v>2800</v>
      </c>
      <c r="L22" s="12"/>
      <c r="N22" s="9">
        <v>16</v>
      </c>
      <c r="O22">
        <f t="shared" si="0"/>
        <v>2516</v>
      </c>
      <c r="R22" s="9">
        <v>16</v>
      </c>
      <c r="S22" s="16">
        <f t="shared" si="1"/>
        <v>838.66666666666663</v>
      </c>
      <c r="X22" s="9">
        <v>16</v>
      </c>
      <c r="Y22" s="13">
        <f t="shared" si="2"/>
        <v>1.7843971631205673</v>
      </c>
      <c r="AC22" t="s">
        <v>28</v>
      </c>
      <c r="AD22" s="13">
        <f t="shared" si="5"/>
        <v>1.4426950354609931</v>
      </c>
      <c r="AH22" t="s">
        <v>28</v>
      </c>
      <c r="AI22" s="1">
        <v>735981</v>
      </c>
      <c r="AK22" t="s">
        <v>28</v>
      </c>
      <c r="AL22" s="14">
        <f t="shared" si="3"/>
        <v>1061796.1348936171</v>
      </c>
      <c r="AO22" t="s">
        <v>28</v>
      </c>
      <c r="AP22" s="14">
        <f t="shared" si="4"/>
        <v>497010.9567587144</v>
      </c>
    </row>
    <row r="23" spans="9:42" x14ac:dyDescent="0.3">
      <c r="I23" s="9">
        <v>17</v>
      </c>
      <c r="J23" s="12">
        <v>2400</v>
      </c>
      <c r="K23" s="12">
        <v>2800</v>
      </c>
      <c r="L23" s="12"/>
      <c r="N23" s="9">
        <v>17</v>
      </c>
      <c r="O23">
        <f t="shared" si="0"/>
        <v>2516</v>
      </c>
      <c r="R23" s="9">
        <v>17</v>
      </c>
      <c r="S23" s="16">
        <f t="shared" si="1"/>
        <v>838.66666666666663</v>
      </c>
      <c r="X23" s="9">
        <v>17</v>
      </c>
      <c r="Y23" s="13">
        <f t="shared" si="2"/>
        <v>1.7843971631205673</v>
      </c>
      <c r="AC23" t="s">
        <v>35</v>
      </c>
      <c r="AD23" s="13">
        <f t="shared" si="5"/>
        <v>1.4426950354609931</v>
      </c>
      <c r="AH23" t="s">
        <v>35</v>
      </c>
      <c r="AI23" s="1">
        <v>489673</v>
      </c>
      <c r="AK23" t="s">
        <v>35</v>
      </c>
      <c r="AL23" s="14">
        <f t="shared" si="3"/>
        <v>706448.80609929084</v>
      </c>
      <c r="AO23" t="s">
        <v>35</v>
      </c>
      <c r="AP23" s="14">
        <f t="shared" si="4"/>
        <v>330678.16455711488</v>
      </c>
    </row>
    <row r="24" spans="9:42" x14ac:dyDescent="0.3">
      <c r="I24" s="9">
        <v>18</v>
      </c>
      <c r="J24" s="12">
        <v>2400</v>
      </c>
      <c r="K24" s="12">
        <v>2800</v>
      </c>
      <c r="L24" s="12"/>
      <c r="N24" s="9">
        <v>18</v>
      </c>
      <c r="O24">
        <f t="shared" si="0"/>
        <v>2516</v>
      </c>
      <c r="R24" s="9">
        <v>18</v>
      </c>
      <c r="S24" s="16">
        <f t="shared" si="1"/>
        <v>838.66666666666663</v>
      </c>
      <c r="X24" s="9">
        <v>18</v>
      </c>
      <c r="Y24" s="13">
        <f t="shared" si="2"/>
        <v>1.7843971631205673</v>
      </c>
      <c r="AC24" t="s">
        <v>29</v>
      </c>
      <c r="AD24" s="13">
        <f>$Y$37</f>
        <v>1.4426950354609931</v>
      </c>
      <c r="AH24" t="s">
        <v>29</v>
      </c>
      <c r="AI24" s="1">
        <v>329119</v>
      </c>
      <c r="AK24" t="s">
        <v>29</v>
      </c>
      <c r="AL24" s="14">
        <f t="shared" si="3"/>
        <v>474818.34737588657</v>
      </c>
      <c r="AO24" t="s">
        <v>29</v>
      </c>
      <c r="AP24" s="14">
        <f t="shared" si="4"/>
        <v>222255.39664403201</v>
      </c>
    </row>
    <row r="25" spans="9:42" x14ac:dyDescent="0.3">
      <c r="I25" s="9" t="s">
        <v>0</v>
      </c>
      <c r="J25" s="12">
        <v>2600</v>
      </c>
      <c r="K25" s="12">
        <v>2800</v>
      </c>
      <c r="L25" s="12"/>
      <c r="N25" s="9" t="s">
        <v>0</v>
      </c>
      <c r="O25">
        <f t="shared" si="0"/>
        <v>2658</v>
      </c>
      <c r="R25" s="9" t="s">
        <v>0</v>
      </c>
      <c r="S25" s="16">
        <f t="shared" si="1"/>
        <v>886</v>
      </c>
      <c r="X25" s="9" t="s">
        <v>0</v>
      </c>
      <c r="Y25" s="13">
        <f>S25/$Z$4</f>
        <v>1.8851063829787233</v>
      </c>
      <c r="AC25" t="s">
        <v>36</v>
      </c>
      <c r="AD25" s="13">
        <f t="shared" ref="AD25:AD28" si="6">$Y$37</f>
        <v>1.4426950354609931</v>
      </c>
      <c r="AH25" t="s">
        <v>36</v>
      </c>
      <c r="AI25" s="1">
        <v>193130</v>
      </c>
      <c r="AK25" t="s">
        <v>36</v>
      </c>
      <c r="AL25" s="14">
        <f t="shared" si="3"/>
        <v>278627.69219858159</v>
      </c>
      <c r="AO25" t="s">
        <v>36</v>
      </c>
      <c r="AP25" s="14">
        <f t="shared" si="4"/>
        <v>130421.47294401692</v>
      </c>
    </row>
    <row r="26" spans="9:42" x14ac:dyDescent="0.3">
      <c r="I26" s="9" t="s">
        <v>1</v>
      </c>
      <c r="J26" s="12">
        <v>2400</v>
      </c>
      <c r="K26" s="12">
        <v>2800</v>
      </c>
      <c r="L26" s="12"/>
      <c r="N26" s="9" t="s">
        <v>1</v>
      </c>
      <c r="O26">
        <f>0.171*K26+0.829*J26</f>
        <v>2468.4</v>
      </c>
      <c r="R26" s="9" t="s">
        <v>1</v>
      </c>
      <c r="S26" s="16">
        <f t="shared" si="1"/>
        <v>822.80000000000007</v>
      </c>
      <c r="X26" s="9" t="s">
        <v>1</v>
      </c>
      <c r="Y26" s="13">
        <f t="shared" si="2"/>
        <v>1.7506382978723405</v>
      </c>
      <c r="AC26" t="s">
        <v>23</v>
      </c>
      <c r="AD26" s="13">
        <f t="shared" si="6"/>
        <v>1.4426950354609931</v>
      </c>
      <c r="AH26" t="s">
        <v>23</v>
      </c>
      <c r="AI26" s="1">
        <v>72772</v>
      </c>
      <c r="AK26" t="s">
        <v>23</v>
      </c>
      <c r="AL26" s="14">
        <f t="shared" si="3"/>
        <v>104987.80312056739</v>
      </c>
      <c r="AO26" t="s">
        <v>23</v>
      </c>
      <c r="AP26" s="14">
        <f t="shared" si="4"/>
        <v>49143.226992606018</v>
      </c>
    </row>
    <row r="27" spans="9:42" x14ac:dyDescent="0.3">
      <c r="I27" s="9" t="s">
        <v>2</v>
      </c>
      <c r="J27" s="12">
        <v>2400</v>
      </c>
      <c r="K27" s="12">
        <v>2600</v>
      </c>
      <c r="L27" s="12"/>
      <c r="N27" s="9" t="s">
        <v>2</v>
      </c>
      <c r="O27">
        <f t="shared" ref="O27:O37" si="7">0.171*K27+0.829*J27</f>
        <v>2434.1999999999998</v>
      </c>
      <c r="R27" s="9" t="s">
        <v>2</v>
      </c>
      <c r="S27" s="16">
        <f t="shared" si="1"/>
        <v>811.4</v>
      </c>
      <c r="X27" s="9" t="s">
        <v>2</v>
      </c>
      <c r="Y27" s="13">
        <f t="shared" si="2"/>
        <v>1.7263829787234042</v>
      </c>
      <c r="AC27" t="s">
        <v>37</v>
      </c>
      <c r="AD27" s="13">
        <f t="shared" si="6"/>
        <v>1.4426950354609931</v>
      </c>
      <c r="AH27" t="s">
        <v>37</v>
      </c>
      <c r="AI27" s="1">
        <v>15548</v>
      </c>
      <c r="AK27" t="s">
        <v>37</v>
      </c>
      <c r="AL27" s="14">
        <f t="shared" si="3"/>
        <v>22431.02241134752</v>
      </c>
      <c r="AO27" t="s">
        <v>37</v>
      </c>
      <c r="AP27" s="14">
        <f t="shared" si="4"/>
        <v>10499.627511694584</v>
      </c>
    </row>
    <row r="28" spans="9:42" x14ac:dyDescent="0.3">
      <c r="I28" s="9" t="s">
        <v>3</v>
      </c>
      <c r="J28" s="12">
        <v>2400</v>
      </c>
      <c r="K28" s="12">
        <v>2600</v>
      </c>
      <c r="L28" s="12"/>
      <c r="N28" s="9" t="s">
        <v>3</v>
      </c>
      <c r="O28">
        <f t="shared" si="7"/>
        <v>2434.1999999999998</v>
      </c>
      <c r="R28" s="9" t="s">
        <v>3</v>
      </c>
      <c r="S28" s="16">
        <f t="shared" si="1"/>
        <v>811.4</v>
      </c>
      <c r="X28" s="9" t="s">
        <v>3</v>
      </c>
      <c r="Y28" s="13">
        <f t="shared" si="2"/>
        <v>1.7263829787234042</v>
      </c>
      <c r="AC28" t="s">
        <v>30</v>
      </c>
      <c r="AD28" s="13">
        <f t="shared" si="6"/>
        <v>1.4426950354609931</v>
      </c>
      <c r="AH28" t="s">
        <v>30</v>
      </c>
      <c r="AI28" s="1">
        <v>1589</v>
      </c>
      <c r="AK28" t="s">
        <v>30</v>
      </c>
      <c r="AL28" s="14">
        <f t="shared" si="3"/>
        <v>2292.4424113475179</v>
      </c>
      <c r="AO28" t="s">
        <v>30</v>
      </c>
      <c r="AP28" s="14">
        <f t="shared" si="4"/>
        <v>1073.0581499924551</v>
      </c>
    </row>
    <row r="29" spans="9:42" x14ac:dyDescent="0.3">
      <c r="I29" s="9" t="s">
        <v>4</v>
      </c>
      <c r="J29" s="12">
        <v>2400</v>
      </c>
      <c r="K29" s="12">
        <v>2600</v>
      </c>
      <c r="L29" s="12"/>
      <c r="N29" s="9" t="s">
        <v>4</v>
      </c>
      <c r="O29">
        <f t="shared" si="7"/>
        <v>2434.1999999999998</v>
      </c>
      <c r="R29" s="9" t="s">
        <v>4</v>
      </c>
      <c r="S29" s="16">
        <f t="shared" si="1"/>
        <v>811.4</v>
      </c>
      <c r="X29" s="9" t="s">
        <v>4</v>
      </c>
      <c r="Y29" s="13">
        <f t="shared" si="2"/>
        <v>1.7263829787234042</v>
      </c>
    </row>
    <row r="30" spans="9:42" x14ac:dyDescent="0.3">
      <c r="I30" s="9" t="s">
        <v>5</v>
      </c>
      <c r="J30" s="12">
        <v>2200</v>
      </c>
      <c r="K30" s="12">
        <v>2600</v>
      </c>
      <c r="L30" s="12"/>
      <c r="N30" s="9" t="s">
        <v>5</v>
      </c>
      <c r="O30">
        <f t="shared" si="7"/>
        <v>2268.4</v>
      </c>
      <c r="R30" s="9" t="s">
        <v>5</v>
      </c>
      <c r="S30" s="16">
        <f t="shared" si="1"/>
        <v>756.13333333333333</v>
      </c>
      <c r="X30" s="9" t="s">
        <v>5</v>
      </c>
      <c r="Y30" s="13">
        <f t="shared" si="2"/>
        <v>1.6087943262411348</v>
      </c>
    </row>
    <row r="31" spans="9:42" x14ac:dyDescent="0.3">
      <c r="I31" s="9" t="s">
        <v>6</v>
      </c>
      <c r="J31" s="12">
        <v>2200</v>
      </c>
      <c r="K31" s="12">
        <v>2400</v>
      </c>
      <c r="L31" s="12"/>
      <c r="N31" s="9" t="s">
        <v>6</v>
      </c>
      <c r="O31">
        <f t="shared" si="7"/>
        <v>2234.1999999999998</v>
      </c>
      <c r="R31" s="9" t="s">
        <v>6</v>
      </c>
      <c r="S31" s="16">
        <f t="shared" si="1"/>
        <v>744.73333333333323</v>
      </c>
      <c r="X31" s="9" t="s">
        <v>6</v>
      </c>
      <c r="Y31" s="13">
        <f t="shared" si="2"/>
        <v>1.5845390070921983</v>
      </c>
    </row>
    <row r="32" spans="9:42" x14ac:dyDescent="0.3">
      <c r="I32" s="9" t="s">
        <v>7</v>
      </c>
      <c r="J32" s="12">
        <v>2200</v>
      </c>
      <c r="K32" s="12">
        <v>2400</v>
      </c>
      <c r="L32" s="12"/>
      <c r="N32" s="9" t="s">
        <v>7</v>
      </c>
      <c r="O32">
        <f t="shared" si="7"/>
        <v>2234.1999999999998</v>
      </c>
      <c r="R32" s="9" t="s">
        <v>7</v>
      </c>
      <c r="S32" s="16">
        <f t="shared" si="1"/>
        <v>744.73333333333323</v>
      </c>
      <c r="X32" s="9" t="s">
        <v>7</v>
      </c>
      <c r="Y32" s="13">
        <f t="shared" si="2"/>
        <v>1.5845390070921983</v>
      </c>
    </row>
    <row r="33" spans="8:46" x14ac:dyDescent="0.3">
      <c r="I33" s="9" t="s">
        <v>8</v>
      </c>
      <c r="J33" s="12">
        <v>2200</v>
      </c>
      <c r="K33" s="12">
        <v>2400</v>
      </c>
      <c r="L33" s="12"/>
      <c r="N33" s="9" t="s">
        <v>8</v>
      </c>
      <c r="O33">
        <f t="shared" si="7"/>
        <v>2234.1999999999998</v>
      </c>
      <c r="R33" s="9" t="s">
        <v>8</v>
      </c>
      <c r="S33" s="16">
        <f t="shared" si="1"/>
        <v>744.73333333333323</v>
      </c>
      <c r="X33" s="9" t="s">
        <v>8</v>
      </c>
      <c r="Y33" s="13">
        <f t="shared" si="2"/>
        <v>1.5845390070921983</v>
      </c>
    </row>
    <row r="34" spans="8:46" x14ac:dyDescent="0.3">
      <c r="I34" s="9" t="s">
        <v>9</v>
      </c>
      <c r="J34" s="12">
        <v>2000</v>
      </c>
      <c r="K34" s="12">
        <v>2400</v>
      </c>
      <c r="L34" s="12"/>
      <c r="N34" s="9" t="s">
        <v>9</v>
      </c>
      <c r="O34">
        <f t="shared" si="7"/>
        <v>2068.4</v>
      </c>
      <c r="R34" s="9" t="s">
        <v>9</v>
      </c>
      <c r="S34" s="16">
        <f t="shared" si="1"/>
        <v>689.4666666666667</v>
      </c>
      <c r="X34" s="9" t="s">
        <v>9</v>
      </c>
      <c r="Y34" s="13">
        <f t="shared" si="2"/>
        <v>1.4669503546099292</v>
      </c>
    </row>
    <row r="35" spans="8:46" x14ac:dyDescent="0.3">
      <c r="I35" s="9" t="s">
        <v>10</v>
      </c>
      <c r="J35" s="12">
        <v>2000</v>
      </c>
      <c r="K35" s="12">
        <v>2200</v>
      </c>
      <c r="L35" s="12"/>
      <c r="N35" s="9" t="s">
        <v>10</v>
      </c>
      <c r="O35">
        <f t="shared" si="7"/>
        <v>2034.2</v>
      </c>
      <c r="R35" s="9" t="s">
        <v>10</v>
      </c>
      <c r="S35" s="16">
        <f t="shared" si="1"/>
        <v>678.06666666666672</v>
      </c>
      <c r="X35" s="9" t="s">
        <v>10</v>
      </c>
      <c r="Y35" s="13">
        <f t="shared" si="2"/>
        <v>1.4426950354609931</v>
      </c>
    </row>
    <row r="36" spans="8:46" x14ac:dyDescent="0.3">
      <c r="I36" s="9" t="s">
        <v>11</v>
      </c>
      <c r="J36" s="12">
        <v>2000</v>
      </c>
      <c r="K36" s="12">
        <v>2200</v>
      </c>
      <c r="L36" s="12"/>
      <c r="N36" s="9" t="s">
        <v>11</v>
      </c>
      <c r="O36">
        <f t="shared" si="7"/>
        <v>2034.2</v>
      </c>
      <c r="R36" s="9" t="s">
        <v>11</v>
      </c>
      <c r="S36" s="16">
        <f t="shared" si="1"/>
        <v>678.06666666666672</v>
      </c>
      <c r="X36" s="9" t="s">
        <v>11</v>
      </c>
      <c r="Y36" s="13">
        <f t="shared" si="2"/>
        <v>1.4426950354609931</v>
      </c>
    </row>
    <row r="37" spans="8:46" x14ac:dyDescent="0.3">
      <c r="I37" s="9" t="s">
        <v>12</v>
      </c>
      <c r="J37" s="12">
        <v>2000</v>
      </c>
      <c r="K37" s="12">
        <v>2200</v>
      </c>
      <c r="L37" s="12"/>
      <c r="N37" s="9" t="s">
        <v>12</v>
      </c>
      <c r="O37">
        <f t="shared" si="7"/>
        <v>2034.2</v>
      </c>
      <c r="R37" s="9" t="s">
        <v>12</v>
      </c>
      <c r="S37" s="16">
        <f t="shared" si="1"/>
        <v>678.06666666666672</v>
      </c>
      <c r="X37" s="9" t="s">
        <v>12</v>
      </c>
      <c r="Y37" s="13">
        <f t="shared" si="2"/>
        <v>1.4426950354609931</v>
      </c>
    </row>
    <row r="38" spans="8:46" x14ac:dyDescent="0.3">
      <c r="I38" s="5"/>
    </row>
    <row r="40" spans="8:46" x14ac:dyDescent="0.3">
      <c r="I40" s="11"/>
    </row>
    <row r="41" spans="8:46" ht="40.200000000000003" customHeight="1" x14ac:dyDescent="0.3">
      <c r="H41" s="15"/>
      <c r="I41" s="24" t="s">
        <v>66</v>
      </c>
      <c r="J41" s="24"/>
      <c r="K41" s="24"/>
      <c r="N41" s="24" t="s">
        <v>48</v>
      </c>
      <c r="O41" s="24"/>
      <c r="R41" s="24" t="s">
        <v>41</v>
      </c>
      <c r="S41" s="24"/>
      <c r="X41" s="24" t="s">
        <v>58</v>
      </c>
      <c r="Y41" s="24"/>
      <c r="Z41" s="24"/>
      <c r="AC41" s="24" t="s">
        <v>59</v>
      </c>
      <c r="AD41" s="24"/>
      <c r="AE41" s="24"/>
      <c r="AH41" s="24" t="s">
        <v>43</v>
      </c>
      <c r="AI41" s="24"/>
      <c r="AK41" s="24" t="s">
        <v>60</v>
      </c>
      <c r="AL41" s="24"/>
      <c r="AO41" s="24" t="s">
        <v>61</v>
      </c>
      <c r="AP41" s="24"/>
      <c r="AR41" s="24" t="s">
        <v>46</v>
      </c>
      <c r="AS41" s="24"/>
      <c r="AT41" s="24"/>
    </row>
    <row r="42" spans="8:46" x14ac:dyDescent="0.3">
      <c r="H42" s="10"/>
      <c r="I42" s="15" t="s">
        <v>14</v>
      </c>
      <c r="J42" t="s">
        <v>64</v>
      </c>
      <c r="K42" s="3" t="s">
        <v>13</v>
      </c>
      <c r="N42" s="2" t="s">
        <v>14</v>
      </c>
      <c r="R42" s="2" t="s">
        <v>14</v>
      </c>
      <c r="S42" t="s">
        <v>15</v>
      </c>
      <c r="X42" s="2" t="s">
        <v>14</v>
      </c>
      <c r="AC42" s="2" t="s">
        <v>14</v>
      </c>
      <c r="AH42" s="2" t="s">
        <v>14</v>
      </c>
      <c r="AK42" s="2" t="s">
        <v>14</v>
      </c>
      <c r="AO42" s="2" t="s">
        <v>14</v>
      </c>
    </row>
    <row r="43" spans="8:46" x14ac:dyDescent="0.3">
      <c r="I43" s="9">
        <v>2</v>
      </c>
      <c r="J43" s="12">
        <v>1000</v>
      </c>
      <c r="K43" s="12">
        <v>1000</v>
      </c>
      <c r="L43" s="12"/>
      <c r="N43" s="9">
        <v>2</v>
      </c>
      <c r="O43">
        <f>0.213*K43+0.787*J43</f>
        <v>1000</v>
      </c>
      <c r="R43" s="9">
        <v>2</v>
      </c>
      <c r="S43" s="16">
        <f>O43/3</f>
        <v>333.33333333333331</v>
      </c>
      <c r="X43" s="9">
        <v>2</v>
      </c>
      <c r="Y43" s="13">
        <f>S43/$Z$4</f>
        <v>0.70921985815602828</v>
      </c>
      <c r="AC43" t="s">
        <v>17</v>
      </c>
      <c r="AD43" s="13">
        <f>(SUM(Y43:Y45)+0.64)/4</f>
        <v>0.74248226950354612</v>
      </c>
      <c r="AH43" t="s">
        <v>17</v>
      </c>
      <c r="AI43" s="1">
        <v>948837</v>
      </c>
      <c r="AK43" t="s">
        <v>17</v>
      </c>
      <c r="AL43" s="14">
        <f>AI43*AD43</f>
        <v>704494.64914893615</v>
      </c>
      <c r="AO43" t="s">
        <v>17</v>
      </c>
      <c r="AP43" s="14">
        <f>AL43*$Z$3/$Z$4</f>
        <v>329763.45279311907</v>
      </c>
      <c r="AS43" s="7">
        <f>SUM(AP43:AP63)*60/1000</f>
        <v>623895.66901803529</v>
      </c>
    </row>
    <row r="44" spans="8:46" x14ac:dyDescent="0.3">
      <c r="I44" s="9">
        <v>3</v>
      </c>
      <c r="J44" s="12">
        <v>1000</v>
      </c>
      <c r="K44" s="12">
        <v>1200</v>
      </c>
      <c r="L44" s="12"/>
      <c r="N44" s="9">
        <v>3</v>
      </c>
      <c r="O44">
        <f t="shared" ref="O44:O60" si="8">0.213*K44+0.787*J44</f>
        <v>1042.5999999999999</v>
      </c>
      <c r="R44" s="9">
        <v>3</v>
      </c>
      <c r="S44" s="16">
        <f t="shared" ref="S44:S72" si="9">O44/3</f>
        <v>347.5333333333333</v>
      </c>
      <c r="X44" s="9">
        <v>3</v>
      </c>
      <c r="Y44" s="13">
        <f t="shared" ref="Y44:Y59" si="10">S44/$Z$4</f>
        <v>0.7394326241134751</v>
      </c>
      <c r="AC44" s="4" t="s">
        <v>18</v>
      </c>
      <c r="AD44" s="13">
        <f>AVERAGE(Y46:Y50)</f>
        <v>0.94405673758865249</v>
      </c>
      <c r="AH44" s="4" t="s">
        <v>18</v>
      </c>
      <c r="AI44" s="1">
        <v>990893</v>
      </c>
      <c r="AK44" s="4" t="s">
        <v>18</v>
      </c>
      <c r="AL44" s="14">
        <f t="shared" ref="AL44:AL45" si="11">AI44*AD44</f>
        <v>935459.2128794326</v>
      </c>
      <c r="AO44" s="4" t="s">
        <v>18</v>
      </c>
      <c r="AP44" s="14">
        <f t="shared" ref="AP44:AP63" si="12">AL44*$Z$3/$Z$4</f>
        <v>437874.52517760673</v>
      </c>
    </row>
    <row r="45" spans="8:46" x14ac:dyDescent="0.3">
      <c r="I45" s="9">
        <v>4</v>
      </c>
      <c r="J45" s="12">
        <v>1200</v>
      </c>
      <c r="K45" s="12">
        <v>1400</v>
      </c>
      <c r="L45" s="12"/>
      <c r="N45" s="9">
        <v>4</v>
      </c>
      <c r="O45">
        <f t="shared" si="8"/>
        <v>1242.6000000000001</v>
      </c>
      <c r="R45" s="9">
        <v>4</v>
      </c>
      <c r="S45" s="16">
        <f t="shared" si="9"/>
        <v>414.20000000000005</v>
      </c>
      <c r="X45" s="9">
        <v>4</v>
      </c>
      <c r="Y45" s="13">
        <f t="shared" si="10"/>
        <v>0.88127659574468098</v>
      </c>
      <c r="AC45" t="s">
        <v>19</v>
      </c>
      <c r="AD45" s="13">
        <f>AVERAGE(Y51:Y55)</f>
        <v>1.1830921985815603</v>
      </c>
      <c r="AH45" t="s">
        <v>19</v>
      </c>
      <c r="AI45" s="1">
        <v>955958</v>
      </c>
      <c r="AK45" t="s">
        <v>19</v>
      </c>
      <c r="AL45" s="14">
        <f t="shared" si="11"/>
        <v>1130986.4519716313</v>
      </c>
      <c r="AO45" t="s">
        <v>19</v>
      </c>
      <c r="AP45" s="14">
        <f t="shared" si="12"/>
        <v>529397.91368884873</v>
      </c>
    </row>
    <row r="46" spans="8:46" x14ac:dyDescent="0.3">
      <c r="I46" s="9">
        <v>5</v>
      </c>
      <c r="J46" s="12">
        <v>1200</v>
      </c>
      <c r="K46" s="12">
        <v>1400</v>
      </c>
      <c r="L46" s="12"/>
      <c r="N46" s="9">
        <v>5</v>
      </c>
      <c r="O46">
        <f t="shared" si="8"/>
        <v>1242.6000000000001</v>
      </c>
      <c r="R46" s="9">
        <v>5</v>
      </c>
      <c r="S46" s="16">
        <f t="shared" si="9"/>
        <v>414.20000000000005</v>
      </c>
      <c r="X46" s="9">
        <v>5</v>
      </c>
      <c r="Y46" s="13">
        <f t="shared" si="10"/>
        <v>0.88127659574468098</v>
      </c>
      <c r="AC46" t="s">
        <v>20</v>
      </c>
      <c r="AD46" s="13">
        <f>(SUM(Y56:Y59)+1.885)/5</f>
        <v>1.4224468085106383</v>
      </c>
      <c r="AH46" t="s">
        <v>20</v>
      </c>
      <c r="AI46" s="1">
        <v>1014561</v>
      </c>
      <c r="AK46" t="s">
        <v>20</v>
      </c>
      <c r="AL46" s="14">
        <f>AI46*AD46</f>
        <v>1443159.0564893617</v>
      </c>
      <c r="AO46" t="s">
        <v>20</v>
      </c>
      <c r="AP46" s="14">
        <f t="shared" si="12"/>
        <v>675521.26048438204</v>
      </c>
    </row>
    <row r="47" spans="8:46" x14ac:dyDescent="0.3">
      <c r="I47" s="9">
        <v>6</v>
      </c>
      <c r="J47" s="12">
        <v>1200</v>
      </c>
      <c r="K47" s="12">
        <v>1400</v>
      </c>
      <c r="L47" s="12"/>
      <c r="N47" s="9">
        <v>6</v>
      </c>
      <c r="O47">
        <f t="shared" si="8"/>
        <v>1242.6000000000001</v>
      </c>
      <c r="R47" s="9">
        <v>6</v>
      </c>
      <c r="S47" s="16">
        <f t="shared" si="9"/>
        <v>414.20000000000005</v>
      </c>
      <c r="X47" s="9">
        <v>6</v>
      </c>
      <c r="Y47" s="13">
        <f t="shared" si="10"/>
        <v>0.88127659574468098</v>
      </c>
      <c r="AC47" t="s">
        <v>21</v>
      </c>
      <c r="AD47" s="13">
        <f>(Y60+4*Y61)/5</f>
        <v>1.4400283687943263</v>
      </c>
      <c r="AH47" t="s">
        <v>21</v>
      </c>
      <c r="AI47" s="1">
        <v>1150978</v>
      </c>
      <c r="AK47" t="s">
        <v>21</v>
      </c>
      <c r="AL47" s="14">
        <f t="shared" ref="AL47:AL63" si="13">AI47*AD47</f>
        <v>1657440.9718581561</v>
      </c>
      <c r="AO47" t="s">
        <v>21</v>
      </c>
      <c r="AP47" s="14">
        <f t="shared" si="12"/>
        <v>775823.43363573274</v>
      </c>
    </row>
    <row r="48" spans="8:46" x14ac:dyDescent="0.3">
      <c r="I48" s="9">
        <v>7</v>
      </c>
      <c r="J48" s="12">
        <v>1200</v>
      </c>
      <c r="K48" s="12">
        <v>1600</v>
      </c>
      <c r="L48" s="12"/>
      <c r="N48" s="9">
        <v>7</v>
      </c>
      <c r="O48">
        <f t="shared" si="8"/>
        <v>1285.2</v>
      </c>
      <c r="R48" s="9">
        <v>7</v>
      </c>
      <c r="S48" s="16">
        <f t="shared" si="9"/>
        <v>428.40000000000003</v>
      </c>
      <c r="X48" s="9">
        <v>7</v>
      </c>
      <c r="Y48" s="13">
        <f t="shared" si="10"/>
        <v>0.91148936170212769</v>
      </c>
      <c r="AC48" t="s">
        <v>22</v>
      </c>
      <c r="AD48" s="13">
        <f>(Y61+4*Y62)/5</f>
        <v>1.3243971631205673</v>
      </c>
      <c r="AH48" t="s">
        <v>22</v>
      </c>
      <c r="AI48" s="1">
        <v>1222932</v>
      </c>
      <c r="AK48" t="s">
        <v>22</v>
      </c>
      <c r="AL48" s="14">
        <f t="shared" si="13"/>
        <v>1619647.6714893617</v>
      </c>
      <c r="AO48" t="s">
        <v>22</v>
      </c>
      <c r="AP48" s="14">
        <f t="shared" si="12"/>
        <v>758132.95261204161</v>
      </c>
    </row>
    <row r="49" spans="9:42" x14ac:dyDescent="0.3">
      <c r="I49" s="9">
        <v>8</v>
      </c>
      <c r="J49" s="12">
        <v>1400</v>
      </c>
      <c r="K49" s="12">
        <v>1600</v>
      </c>
      <c r="L49" s="12"/>
      <c r="N49" s="9">
        <v>8</v>
      </c>
      <c r="O49">
        <f t="shared" si="8"/>
        <v>1442.6</v>
      </c>
      <c r="R49" s="9">
        <v>8</v>
      </c>
      <c r="S49" s="16">
        <f t="shared" si="9"/>
        <v>480.86666666666662</v>
      </c>
      <c r="X49" s="9">
        <v>8</v>
      </c>
      <c r="Y49" s="13">
        <f t="shared" si="10"/>
        <v>1.0231205673758865</v>
      </c>
      <c r="AC49" t="s">
        <v>24</v>
      </c>
      <c r="AD49" s="13">
        <f t="shared" ref="AD49:AD58" si="14">(Y62+4*Y63)/5</f>
        <v>1.2960283687943261</v>
      </c>
      <c r="AH49" t="s">
        <v>24</v>
      </c>
      <c r="AI49" s="1">
        <v>1247926</v>
      </c>
      <c r="AK49" t="s">
        <v>24</v>
      </c>
      <c r="AL49" s="14">
        <f t="shared" si="13"/>
        <v>1617347.4981560283</v>
      </c>
      <c r="AO49" t="s">
        <v>24</v>
      </c>
      <c r="AP49" s="14">
        <f t="shared" si="12"/>
        <v>757056.27573260909</v>
      </c>
    </row>
    <row r="50" spans="9:42" x14ac:dyDescent="0.3">
      <c r="I50" s="9">
        <v>9</v>
      </c>
      <c r="J50" s="12">
        <v>1400</v>
      </c>
      <c r="K50" s="12">
        <v>1600</v>
      </c>
      <c r="L50" s="12"/>
      <c r="N50" s="9">
        <v>9</v>
      </c>
      <c r="O50">
        <f t="shared" si="8"/>
        <v>1442.6</v>
      </c>
      <c r="R50" s="9">
        <v>9</v>
      </c>
      <c r="S50" s="16">
        <f t="shared" si="9"/>
        <v>480.86666666666662</v>
      </c>
      <c r="X50" s="9">
        <v>9</v>
      </c>
      <c r="Y50" s="13">
        <f t="shared" si="10"/>
        <v>1.0231205673758865</v>
      </c>
      <c r="AC50" t="s">
        <v>31</v>
      </c>
      <c r="AD50" s="13">
        <f t="shared" si="14"/>
        <v>1.2960283687943261</v>
      </c>
      <c r="AH50" t="s">
        <v>31</v>
      </c>
      <c r="AI50" s="1">
        <v>1237443</v>
      </c>
      <c r="AK50" t="s">
        <v>31</v>
      </c>
      <c r="AL50" s="14">
        <f t="shared" si="13"/>
        <v>1603761.2327659572</v>
      </c>
      <c r="AO50" t="s">
        <v>31</v>
      </c>
      <c r="AP50" s="14">
        <f t="shared" si="12"/>
        <v>750696.74725215021</v>
      </c>
    </row>
    <row r="51" spans="9:42" x14ac:dyDescent="0.3">
      <c r="I51" s="9">
        <v>10</v>
      </c>
      <c r="J51" s="12">
        <v>1400</v>
      </c>
      <c r="K51" s="12">
        <v>1800</v>
      </c>
      <c r="L51" s="12"/>
      <c r="N51" s="9">
        <v>10</v>
      </c>
      <c r="O51">
        <f t="shared" si="8"/>
        <v>1485.1999999999998</v>
      </c>
      <c r="R51" s="9">
        <v>10</v>
      </c>
      <c r="S51" s="16">
        <f t="shared" si="9"/>
        <v>495.06666666666661</v>
      </c>
      <c r="X51" s="9">
        <v>10</v>
      </c>
      <c r="Y51" s="13">
        <f t="shared" si="10"/>
        <v>1.0533333333333332</v>
      </c>
      <c r="AC51" t="s">
        <v>25</v>
      </c>
      <c r="AD51" s="13">
        <f t="shared" si="14"/>
        <v>1.2960283687943261</v>
      </c>
      <c r="AH51" t="s">
        <v>25</v>
      </c>
      <c r="AI51" s="1">
        <v>1189006</v>
      </c>
      <c r="AK51" t="s">
        <v>25</v>
      </c>
      <c r="AL51" s="14">
        <f t="shared" si="13"/>
        <v>1540985.5066666666</v>
      </c>
      <c r="AO51" t="s">
        <v>25</v>
      </c>
      <c r="AP51" s="14">
        <f t="shared" si="12"/>
        <v>721312.36482269503</v>
      </c>
    </row>
    <row r="52" spans="9:42" x14ac:dyDescent="0.3">
      <c r="I52" s="9">
        <v>11</v>
      </c>
      <c r="J52" s="12">
        <v>1600</v>
      </c>
      <c r="K52" s="12">
        <v>1800</v>
      </c>
      <c r="L52" s="12"/>
      <c r="N52" s="9">
        <v>11</v>
      </c>
      <c r="O52">
        <f t="shared" si="8"/>
        <v>1642.6</v>
      </c>
      <c r="R52" s="9">
        <v>11</v>
      </c>
      <c r="S52" s="16">
        <f t="shared" si="9"/>
        <v>547.5333333333333</v>
      </c>
      <c r="X52" s="9">
        <v>11</v>
      </c>
      <c r="Y52" s="13">
        <f t="shared" si="10"/>
        <v>1.1649645390070922</v>
      </c>
      <c r="AC52" t="s">
        <v>32</v>
      </c>
      <c r="AD52" s="13">
        <f t="shared" si="14"/>
        <v>1.2960283687943261</v>
      </c>
      <c r="AH52" t="s">
        <v>32</v>
      </c>
      <c r="AI52" s="1">
        <v>1215381</v>
      </c>
      <c r="AK52" t="s">
        <v>32</v>
      </c>
      <c r="AL52" s="14">
        <f t="shared" si="13"/>
        <v>1575168.254893617</v>
      </c>
      <c r="AO52" t="s">
        <v>32</v>
      </c>
      <c r="AP52" s="14">
        <f t="shared" si="12"/>
        <v>737312.80016296962</v>
      </c>
    </row>
    <row r="53" spans="9:42" x14ac:dyDescent="0.3">
      <c r="I53" s="9">
        <v>12</v>
      </c>
      <c r="J53" s="12">
        <v>1600</v>
      </c>
      <c r="K53" s="12">
        <v>2000</v>
      </c>
      <c r="L53" s="12"/>
      <c r="N53" s="9">
        <v>12</v>
      </c>
      <c r="O53">
        <f t="shared" si="8"/>
        <v>1685.2</v>
      </c>
      <c r="R53" s="9">
        <v>12</v>
      </c>
      <c r="S53" s="16">
        <f t="shared" si="9"/>
        <v>561.73333333333335</v>
      </c>
      <c r="X53" s="9">
        <v>12</v>
      </c>
      <c r="Y53" s="13">
        <f t="shared" si="10"/>
        <v>1.1951773049645391</v>
      </c>
      <c r="AC53" t="s">
        <v>26</v>
      </c>
      <c r="AD53" s="13">
        <f>(Y66+4*Y67)/5</f>
        <v>1.1825531914893619</v>
      </c>
      <c r="AH53" t="s">
        <v>26</v>
      </c>
      <c r="AI53" s="1">
        <v>1333575</v>
      </c>
      <c r="AK53" t="s">
        <v>26</v>
      </c>
      <c r="AL53" s="14">
        <f t="shared" si="13"/>
        <v>1577023.3723404258</v>
      </c>
      <c r="AO53" t="s">
        <v>26</v>
      </c>
      <c r="AP53" s="14">
        <f t="shared" si="12"/>
        <v>738181.15301041212</v>
      </c>
    </row>
    <row r="54" spans="9:42" x14ac:dyDescent="0.3">
      <c r="I54" s="9">
        <v>13</v>
      </c>
      <c r="J54" s="12">
        <v>1600</v>
      </c>
      <c r="K54" s="12">
        <v>2000</v>
      </c>
      <c r="L54" s="12"/>
      <c r="N54" s="9">
        <v>13</v>
      </c>
      <c r="O54">
        <f t="shared" si="8"/>
        <v>1685.2</v>
      </c>
      <c r="R54" s="9">
        <v>13</v>
      </c>
      <c r="S54" s="16">
        <f t="shared" si="9"/>
        <v>561.73333333333335</v>
      </c>
      <c r="X54" s="9">
        <v>13</v>
      </c>
      <c r="Y54" s="13">
        <f t="shared" si="10"/>
        <v>1.1951773049645391</v>
      </c>
      <c r="AC54" t="s">
        <v>33</v>
      </c>
      <c r="AD54" s="13">
        <f t="shared" si="14"/>
        <v>1.1541843971631207</v>
      </c>
      <c r="AH54" t="s">
        <v>33</v>
      </c>
      <c r="AI54" s="1">
        <v>1355973</v>
      </c>
      <c r="AK54" t="s">
        <v>33</v>
      </c>
      <c r="AL54" s="14">
        <f t="shared" si="13"/>
        <v>1565042.8795744684</v>
      </c>
      <c r="AO54" t="s">
        <v>33</v>
      </c>
      <c r="AP54" s="14">
        <f t="shared" si="12"/>
        <v>732573.2627795384</v>
      </c>
    </row>
    <row r="55" spans="9:42" x14ac:dyDescent="0.3">
      <c r="I55" s="9">
        <v>14</v>
      </c>
      <c r="J55" s="12">
        <v>1800</v>
      </c>
      <c r="K55" s="12">
        <v>2000</v>
      </c>
      <c r="L55" s="12"/>
      <c r="N55" s="9">
        <v>14</v>
      </c>
      <c r="O55">
        <f t="shared" si="8"/>
        <v>1842.6000000000001</v>
      </c>
      <c r="R55" s="9">
        <v>14</v>
      </c>
      <c r="S55" s="16">
        <f t="shared" si="9"/>
        <v>614.20000000000005</v>
      </c>
      <c r="X55" s="9">
        <v>14</v>
      </c>
      <c r="Y55" s="13">
        <f t="shared" si="10"/>
        <v>1.3068085106382981</v>
      </c>
      <c r="AC55" t="s">
        <v>27</v>
      </c>
      <c r="AD55" s="13">
        <f t="shared" si="14"/>
        <v>1.1541843971631207</v>
      </c>
      <c r="AH55" t="s">
        <v>27</v>
      </c>
      <c r="AI55" s="1">
        <v>1215067</v>
      </c>
      <c r="AK55" t="s">
        <v>27</v>
      </c>
      <c r="AL55" s="14">
        <f t="shared" si="13"/>
        <v>1402411.3729078015</v>
      </c>
      <c r="AO55" t="s">
        <v>27</v>
      </c>
      <c r="AP55" s="14">
        <f t="shared" si="12"/>
        <v>656447.8766802476</v>
      </c>
    </row>
    <row r="56" spans="9:42" x14ac:dyDescent="0.3">
      <c r="I56" s="9">
        <v>15</v>
      </c>
      <c r="J56" s="12">
        <v>1800</v>
      </c>
      <c r="K56" s="12">
        <v>2000</v>
      </c>
      <c r="L56" s="12"/>
      <c r="N56" s="9">
        <v>15</v>
      </c>
      <c r="O56">
        <f t="shared" si="8"/>
        <v>1842.6000000000001</v>
      </c>
      <c r="R56" s="9">
        <v>15</v>
      </c>
      <c r="S56" s="16">
        <f t="shared" si="9"/>
        <v>614.20000000000005</v>
      </c>
      <c r="X56" s="9">
        <v>15</v>
      </c>
      <c r="Y56" s="13">
        <f t="shared" si="10"/>
        <v>1.3068085106382981</v>
      </c>
      <c r="AC56" t="s">
        <v>34</v>
      </c>
      <c r="AD56" s="13">
        <f t="shared" si="14"/>
        <v>1.1541843971631207</v>
      </c>
      <c r="AH56" t="s">
        <v>34</v>
      </c>
      <c r="AI56" s="1">
        <v>1025973</v>
      </c>
      <c r="AK56" t="s">
        <v>34</v>
      </c>
      <c r="AL56" s="14">
        <f t="shared" si="13"/>
        <v>1184162.0285106385</v>
      </c>
      <c r="AO56" t="s">
        <v>34</v>
      </c>
      <c r="AP56" s="14">
        <f t="shared" si="12"/>
        <v>554288.60909008607</v>
      </c>
    </row>
    <row r="57" spans="9:42" x14ac:dyDescent="0.3">
      <c r="I57" s="9">
        <v>16</v>
      </c>
      <c r="J57" s="12">
        <v>1800</v>
      </c>
      <c r="K57" s="12">
        <v>2000</v>
      </c>
      <c r="L57" s="12"/>
      <c r="N57" s="9">
        <v>16</v>
      </c>
      <c r="O57">
        <f t="shared" si="8"/>
        <v>1842.6000000000001</v>
      </c>
      <c r="R57" s="9">
        <v>16</v>
      </c>
      <c r="S57" s="16">
        <f t="shared" si="9"/>
        <v>614.20000000000005</v>
      </c>
      <c r="X57" s="9">
        <v>16</v>
      </c>
      <c r="Y57" s="13">
        <f t="shared" si="10"/>
        <v>1.3068085106382981</v>
      </c>
      <c r="AC57" t="s">
        <v>28</v>
      </c>
      <c r="AD57" s="13">
        <f t="shared" si="14"/>
        <v>1.1541843971631207</v>
      </c>
      <c r="AH57" t="s">
        <v>28</v>
      </c>
      <c r="AI57" s="1">
        <v>797192</v>
      </c>
      <c r="AK57" t="s">
        <v>28</v>
      </c>
      <c r="AL57" s="14">
        <f t="shared" si="13"/>
        <v>920106.56794326252</v>
      </c>
      <c r="AO57" t="s">
        <v>28</v>
      </c>
      <c r="AP57" s="14">
        <f t="shared" si="12"/>
        <v>430688.18073939945</v>
      </c>
    </row>
    <row r="58" spans="9:42" x14ac:dyDescent="0.3">
      <c r="I58" s="9">
        <v>17</v>
      </c>
      <c r="J58" s="12">
        <v>1800</v>
      </c>
      <c r="K58" s="12">
        <v>2000</v>
      </c>
      <c r="L58" s="12"/>
      <c r="N58" s="9">
        <v>17</v>
      </c>
      <c r="O58">
        <f t="shared" si="8"/>
        <v>1842.6000000000001</v>
      </c>
      <c r="R58" s="9">
        <v>17</v>
      </c>
      <c r="S58" s="16">
        <f t="shared" si="9"/>
        <v>614.20000000000005</v>
      </c>
      <c r="X58" s="9">
        <v>17</v>
      </c>
      <c r="Y58" s="13">
        <f t="shared" si="10"/>
        <v>1.3068085106382981</v>
      </c>
      <c r="AC58" t="s">
        <v>35</v>
      </c>
      <c r="AD58" s="13">
        <f t="shared" si="14"/>
        <v>1.1541843971631207</v>
      </c>
      <c r="AH58" t="s">
        <v>35</v>
      </c>
      <c r="AI58" s="1">
        <v>567940</v>
      </c>
      <c r="AK58" t="s">
        <v>35</v>
      </c>
      <c r="AL58" s="14">
        <f t="shared" si="13"/>
        <v>655507.48652482277</v>
      </c>
      <c r="AO58" t="s">
        <v>35</v>
      </c>
      <c r="AP58" s="14">
        <f t="shared" si="12"/>
        <v>306833.29156481067</v>
      </c>
    </row>
    <row r="59" spans="9:42" x14ac:dyDescent="0.3">
      <c r="I59" s="9">
        <v>18</v>
      </c>
      <c r="J59" s="12">
        <v>1800</v>
      </c>
      <c r="K59" s="12">
        <v>2000</v>
      </c>
      <c r="L59" s="12"/>
      <c r="N59" s="9">
        <v>18</v>
      </c>
      <c r="O59">
        <f t="shared" si="8"/>
        <v>1842.6000000000001</v>
      </c>
      <c r="R59" s="9">
        <v>18</v>
      </c>
      <c r="S59" s="16">
        <f t="shared" si="9"/>
        <v>614.20000000000005</v>
      </c>
      <c r="X59" s="9">
        <v>18</v>
      </c>
      <c r="Y59" s="13">
        <f t="shared" si="10"/>
        <v>1.3068085106382981</v>
      </c>
      <c r="AC59" t="s">
        <v>29</v>
      </c>
      <c r="AD59" s="13">
        <f>$Y$72</f>
        <v>1.1541843971631207</v>
      </c>
      <c r="AH59" t="s">
        <v>29</v>
      </c>
      <c r="AI59" s="1">
        <v>422156</v>
      </c>
      <c r="AK59" t="s">
        <v>29</v>
      </c>
      <c r="AL59" s="14">
        <f t="shared" si="13"/>
        <v>487245.86836879438</v>
      </c>
      <c r="AO59" t="s">
        <v>29</v>
      </c>
      <c r="AP59" s="14">
        <f t="shared" si="12"/>
        <v>228072.53413007397</v>
      </c>
    </row>
    <row r="60" spans="9:42" x14ac:dyDescent="0.3">
      <c r="I60" s="9" t="s">
        <v>0</v>
      </c>
      <c r="J60" s="12">
        <v>2000</v>
      </c>
      <c r="K60" s="12">
        <v>2200</v>
      </c>
      <c r="L60" s="12"/>
      <c r="N60" s="9" t="s">
        <v>0</v>
      </c>
      <c r="O60">
        <f t="shared" si="8"/>
        <v>2042.6</v>
      </c>
      <c r="R60" s="9" t="s">
        <v>0</v>
      </c>
      <c r="S60" s="16">
        <f>O60/3</f>
        <v>680.86666666666667</v>
      </c>
      <c r="X60" s="9" t="s">
        <v>0</v>
      </c>
      <c r="Y60" s="13">
        <f>S60/$Z$4</f>
        <v>1.4486524822695035</v>
      </c>
      <c r="AC60" t="s">
        <v>36</v>
      </c>
      <c r="AD60" s="13">
        <f t="shared" ref="AD60:AD63" si="15">$Y$72</f>
        <v>1.1541843971631207</v>
      </c>
      <c r="AH60" t="s">
        <v>36</v>
      </c>
      <c r="AI60" s="1">
        <v>300711</v>
      </c>
      <c r="AK60" t="s">
        <v>36</v>
      </c>
      <c r="AL60" s="14">
        <f t="shared" si="13"/>
        <v>347075.94425531919</v>
      </c>
      <c r="AO60" t="s">
        <v>36</v>
      </c>
      <c r="AP60" s="14">
        <f t="shared" si="12"/>
        <v>162461.08028972388</v>
      </c>
    </row>
    <row r="61" spans="9:42" x14ac:dyDescent="0.3">
      <c r="I61" s="9" t="s">
        <v>1</v>
      </c>
      <c r="J61" s="12">
        <v>2000</v>
      </c>
      <c r="K61" s="12">
        <v>2200</v>
      </c>
      <c r="L61" s="12"/>
      <c r="N61" s="9" t="s">
        <v>1</v>
      </c>
      <c r="O61">
        <f>0.137*K61+0.863*J61</f>
        <v>2027.4</v>
      </c>
      <c r="R61" s="9" t="s">
        <v>1</v>
      </c>
      <c r="S61" s="16">
        <f t="shared" si="9"/>
        <v>675.80000000000007</v>
      </c>
      <c r="X61" s="9" t="s">
        <v>1</v>
      </c>
      <c r="Y61" s="13">
        <f t="shared" ref="Y61:Y72" si="16">S61/$Z$4</f>
        <v>1.437872340425532</v>
      </c>
      <c r="AC61" t="s">
        <v>23</v>
      </c>
      <c r="AD61" s="13">
        <f t="shared" si="15"/>
        <v>1.1541843971631207</v>
      </c>
      <c r="AH61" t="s">
        <v>23</v>
      </c>
      <c r="AI61" s="1">
        <v>157412</v>
      </c>
      <c r="AK61" t="s">
        <v>23</v>
      </c>
      <c r="AL61" s="14">
        <f t="shared" si="13"/>
        <v>181682.47432624115</v>
      </c>
      <c r="AO61" t="s">
        <v>23</v>
      </c>
      <c r="AP61" s="14">
        <f t="shared" si="12"/>
        <v>85042.860322921391</v>
      </c>
    </row>
    <row r="62" spans="9:42" x14ac:dyDescent="0.3">
      <c r="I62" s="9" t="s">
        <v>2</v>
      </c>
      <c r="J62" s="12">
        <v>1800</v>
      </c>
      <c r="K62" s="12">
        <v>2000</v>
      </c>
      <c r="L62" s="12"/>
      <c r="N62" s="9" t="s">
        <v>2</v>
      </c>
      <c r="O62">
        <f t="shared" ref="O62:O72" si="17">0.137*K62+0.863*J62</f>
        <v>1827.4</v>
      </c>
      <c r="R62" s="9" t="s">
        <v>2</v>
      </c>
      <c r="S62" s="16">
        <f t="shared" si="9"/>
        <v>609.13333333333333</v>
      </c>
      <c r="X62" s="9" t="s">
        <v>2</v>
      </c>
      <c r="Y62" s="13">
        <f t="shared" si="16"/>
        <v>1.2960283687943261</v>
      </c>
      <c r="AC62" t="s">
        <v>37</v>
      </c>
      <c r="AD62" s="13">
        <f t="shared" si="15"/>
        <v>1.1541843971631207</v>
      </c>
      <c r="AH62" t="s">
        <v>37</v>
      </c>
      <c r="AI62" s="1">
        <v>49366</v>
      </c>
      <c r="AK62" t="s">
        <v>37</v>
      </c>
      <c r="AL62" s="14">
        <f t="shared" si="13"/>
        <v>56977.466950354617</v>
      </c>
      <c r="AO62" t="s">
        <v>37</v>
      </c>
      <c r="AP62" s="14">
        <f t="shared" si="12"/>
        <v>26670.303678889395</v>
      </c>
    </row>
    <row r="63" spans="9:42" x14ac:dyDescent="0.3">
      <c r="I63" s="9" t="s">
        <v>3</v>
      </c>
      <c r="J63" s="12">
        <v>1800</v>
      </c>
      <c r="K63" s="12">
        <v>2000</v>
      </c>
      <c r="L63" s="12"/>
      <c r="N63" s="9" t="s">
        <v>3</v>
      </c>
      <c r="O63">
        <f t="shared" si="17"/>
        <v>1827.4</v>
      </c>
      <c r="R63" s="9" t="s">
        <v>3</v>
      </c>
      <c r="S63" s="16">
        <f t="shared" si="9"/>
        <v>609.13333333333333</v>
      </c>
      <c r="X63" s="9" t="s">
        <v>3</v>
      </c>
      <c r="Y63" s="13">
        <f t="shared" si="16"/>
        <v>1.2960283687943261</v>
      </c>
      <c r="AC63" t="s">
        <v>30</v>
      </c>
      <c r="AD63" s="13">
        <f t="shared" si="15"/>
        <v>1.1541843971631207</v>
      </c>
      <c r="AH63" t="s">
        <v>30</v>
      </c>
      <c r="AI63" s="1">
        <v>7608</v>
      </c>
      <c r="AK63" t="s">
        <v>30</v>
      </c>
      <c r="AL63" s="14">
        <f t="shared" si="13"/>
        <v>8781.034893617023</v>
      </c>
      <c r="AO63" t="s">
        <v>30</v>
      </c>
      <c r="AP63" s="14">
        <f t="shared" si="12"/>
        <v>4110.2716523313729</v>
      </c>
    </row>
    <row r="64" spans="9:42" x14ac:dyDescent="0.3">
      <c r="I64" s="9" t="s">
        <v>4</v>
      </c>
      <c r="J64" s="12">
        <v>1800</v>
      </c>
      <c r="K64" s="12">
        <v>2000</v>
      </c>
      <c r="L64" s="12"/>
      <c r="N64" s="9" t="s">
        <v>4</v>
      </c>
      <c r="O64">
        <f t="shared" si="17"/>
        <v>1827.4</v>
      </c>
      <c r="R64" s="9" t="s">
        <v>4</v>
      </c>
      <c r="S64" s="16">
        <f t="shared" si="9"/>
        <v>609.13333333333333</v>
      </c>
      <c r="X64" s="9" t="s">
        <v>4</v>
      </c>
      <c r="Y64" s="13">
        <f t="shared" si="16"/>
        <v>1.2960283687943261</v>
      </c>
    </row>
    <row r="65" spans="9:25" x14ac:dyDescent="0.3">
      <c r="I65" s="9" t="s">
        <v>5</v>
      </c>
      <c r="J65" s="12">
        <v>1800</v>
      </c>
      <c r="K65" s="12">
        <v>2000</v>
      </c>
      <c r="L65" s="12"/>
      <c r="N65" s="9" t="s">
        <v>5</v>
      </c>
      <c r="O65">
        <f t="shared" si="17"/>
        <v>1827.4</v>
      </c>
      <c r="R65" s="9" t="s">
        <v>5</v>
      </c>
      <c r="S65" s="16">
        <f t="shared" si="9"/>
        <v>609.13333333333333</v>
      </c>
      <c r="X65" s="9" t="s">
        <v>5</v>
      </c>
      <c r="Y65" s="13">
        <f t="shared" si="16"/>
        <v>1.2960283687943261</v>
      </c>
    </row>
    <row r="66" spans="9:25" x14ac:dyDescent="0.3">
      <c r="I66" s="9" t="s">
        <v>6</v>
      </c>
      <c r="J66" s="12">
        <v>1800</v>
      </c>
      <c r="K66" s="12">
        <v>2000</v>
      </c>
      <c r="L66" s="12"/>
      <c r="N66" s="9" t="s">
        <v>6</v>
      </c>
      <c r="O66">
        <f t="shared" si="17"/>
        <v>1827.4</v>
      </c>
      <c r="R66" s="9" t="s">
        <v>6</v>
      </c>
      <c r="S66" s="16">
        <f t="shared" si="9"/>
        <v>609.13333333333333</v>
      </c>
      <c r="X66" s="9" t="s">
        <v>6</v>
      </c>
      <c r="Y66" s="13">
        <f t="shared" si="16"/>
        <v>1.2960283687943261</v>
      </c>
    </row>
    <row r="67" spans="9:25" x14ac:dyDescent="0.3">
      <c r="I67" s="9" t="s">
        <v>7</v>
      </c>
      <c r="J67" s="12">
        <v>1600</v>
      </c>
      <c r="K67" s="12">
        <v>1800</v>
      </c>
      <c r="L67" s="12"/>
      <c r="N67" s="9" t="s">
        <v>7</v>
      </c>
      <c r="O67">
        <f t="shared" si="17"/>
        <v>1627.4</v>
      </c>
      <c r="R67" s="9" t="s">
        <v>7</v>
      </c>
      <c r="S67" s="16">
        <f t="shared" si="9"/>
        <v>542.4666666666667</v>
      </c>
      <c r="X67" s="9" t="s">
        <v>7</v>
      </c>
      <c r="Y67" s="13">
        <f t="shared" si="16"/>
        <v>1.1541843971631207</v>
      </c>
    </row>
    <row r="68" spans="9:25" x14ac:dyDescent="0.3">
      <c r="I68" s="9" t="s">
        <v>8</v>
      </c>
      <c r="J68" s="12">
        <v>1600</v>
      </c>
      <c r="K68" s="12">
        <v>1800</v>
      </c>
      <c r="L68" s="12"/>
      <c r="N68" s="9" t="s">
        <v>8</v>
      </c>
      <c r="O68">
        <f t="shared" si="17"/>
        <v>1627.4</v>
      </c>
      <c r="R68" s="9" t="s">
        <v>8</v>
      </c>
      <c r="S68" s="16">
        <f t="shared" si="9"/>
        <v>542.4666666666667</v>
      </c>
      <c r="X68" s="9" t="s">
        <v>8</v>
      </c>
      <c r="Y68" s="13">
        <f t="shared" si="16"/>
        <v>1.1541843971631207</v>
      </c>
    </row>
    <row r="69" spans="9:25" x14ac:dyDescent="0.3">
      <c r="I69" s="9" t="s">
        <v>9</v>
      </c>
      <c r="J69" s="12">
        <v>1600</v>
      </c>
      <c r="K69" s="12">
        <v>1800</v>
      </c>
      <c r="L69" s="12"/>
      <c r="N69" s="9" t="s">
        <v>9</v>
      </c>
      <c r="O69">
        <f t="shared" si="17"/>
        <v>1627.4</v>
      </c>
      <c r="R69" s="9" t="s">
        <v>9</v>
      </c>
      <c r="S69" s="16">
        <f t="shared" si="9"/>
        <v>542.4666666666667</v>
      </c>
      <c r="X69" s="9" t="s">
        <v>9</v>
      </c>
      <c r="Y69" s="13">
        <f t="shared" si="16"/>
        <v>1.1541843971631207</v>
      </c>
    </row>
    <row r="70" spans="9:25" x14ac:dyDescent="0.3">
      <c r="I70" s="9" t="s">
        <v>10</v>
      </c>
      <c r="J70" s="12">
        <v>1600</v>
      </c>
      <c r="K70" s="12">
        <v>1800</v>
      </c>
      <c r="L70" s="12"/>
      <c r="N70" s="9" t="s">
        <v>10</v>
      </c>
      <c r="O70">
        <f t="shared" si="17"/>
        <v>1627.4</v>
      </c>
      <c r="R70" s="9" t="s">
        <v>10</v>
      </c>
      <c r="S70" s="16">
        <f t="shared" si="9"/>
        <v>542.4666666666667</v>
      </c>
      <c r="X70" s="9" t="s">
        <v>10</v>
      </c>
      <c r="Y70" s="13">
        <f t="shared" si="16"/>
        <v>1.1541843971631207</v>
      </c>
    </row>
    <row r="71" spans="9:25" x14ac:dyDescent="0.3">
      <c r="I71" s="9" t="s">
        <v>11</v>
      </c>
      <c r="J71" s="12">
        <v>1600</v>
      </c>
      <c r="K71" s="12">
        <v>1800</v>
      </c>
      <c r="L71" s="12"/>
      <c r="N71" s="9" t="s">
        <v>11</v>
      </c>
      <c r="O71">
        <f t="shared" si="17"/>
        <v>1627.4</v>
      </c>
      <c r="R71" s="9" t="s">
        <v>11</v>
      </c>
      <c r="S71" s="16">
        <f t="shared" si="9"/>
        <v>542.4666666666667</v>
      </c>
      <c r="X71" s="9" t="s">
        <v>11</v>
      </c>
      <c r="Y71" s="13">
        <f t="shared" si="16"/>
        <v>1.1541843971631207</v>
      </c>
    </row>
    <row r="72" spans="9:25" x14ac:dyDescent="0.3">
      <c r="I72" s="9" t="s">
        <v>12</v>
      </c>
      <c r="J72" s="12">
        <v>1600</v>
      </c>
      <c r="K72" s="12">
        <v>1800</v>
      </c>
      <c r="L72" s="12"/>
      <c r="N72" s="9" t="s">
        <v>12</v>
      </c>
      <c r="O72">
        <f t="shared" si="17"/>
        <v>1627.4</v>
      </c>
      <c r="R72" s="9" t="s">
        <v>12</v>
      </c>
      <c r="S72" s="16">
        <f t="shared" si="9"/>
        <v>542.4666666666667</v>
      </c>
      <c r="X72" s="9" t="s">
        <v>12</v>
      </c>
      <c r="Y72" s="13">
        <f t="shared" si="16"/>
        <v>1.1541843971631207</v>
      </c>
    </row>
  </sheetData>
  <mergeCells count="19">
    <mergeCell ref="AO41:AP41"/>
    <mergeCell ref="AR41:AT41"/>
    <mergeCell ref="N6:O6"/>
    <mergeCell ref="N41:O41"/>
    <mergeCell ref="R41:S41"/>
    <mergeCell ref="X41:Z41"/>
    <mergeCell ref="AC41:AE41"/>
    <mergeCell ref="AH41:AI41"/>
    <mergeCell ref="AK41:AL41"/>
    <mergeCell ref="AO6:AP6"/>
    <mergeCell ref="R6:S6"/>
    <mergeCell ref="AR6:AT6"/>
    <mergeCell ref="I6:K6"/>
    <mergeCell ref="I41:K41"/>
    <mergeCell ref="AV6:AX6"/>
    <mergeCell ref="X6:Z6"/>
    <mergeCell ref="AC6:AE6"/>
    <mergeCell ref="AH6:AI6"/>
    <mergeCell ref="AK6:AL6"/>
  </mergeCells>
  <hyperlinks>
    <hyperlink ref="AH5" r:id="rId1" xr:uid="{C40F8D99-C306-463F-AB14-A71BA3B413F5}"/>
  </hyperlinks>
  <pageMargins left="0.7" right="0.7" top="0.75" bottom="0.75" header="0.3" footer="0.3"/>
  <pageSetup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2019-02-25T23:40:02Z</dcterms:created>
  <dcterms:modified xsi:type="dcterms:W3CDTF">2019-03-12T18:43:58Z</dcterms:modified>
</cp:coreProperties>
</file>